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4800" tabRatio="828" firstSheet="8" activeTab="12"/>
  </bookViews>
  <sheets>
    <sheet name="SCORRETE TRA I FOGLI &gt;&gt;&gt;&gt;&gt;" sheetId="1" r:id="rId1"/>
    <sheet name="(1) Mini esercitazione svolta" sheetId="2" r:id="rId2"/>
    <sheet name="(2) Mini esercitazione svolta" sheetId="3" r:id="rId3"/>
    <sheet name="Formula dell'INTERESSE SEMPLICE" sheetId="4" r:id="rId4"/>
    <sheet name="ESERCIZI svolti AULA -no tracce" sheetId="5" r:id="rId5"/>
    <sheet name="SITUAZIONE CONTABILE" sheetId="6" r:id="rId6"/>
    <sheet name="CHIUSURA CONTO ECONOMICO" sheetId="7" r:id="rId7"/>
    <sheet name="Esercizio CHIUSURA CONTO ECONOM" sheetId="8" r:id="rId8"/>
    <sheet name="CHIUSURA STATO PATRIMONIALE" sheetId="9" r:id="rId9"/>
    <sheet name="(1) PROVA D'ESAME COMPLETA" sheetId="10" r:id="rId10"/>
    <sheet name="(2) PROVA D'ESAME COMPLETA " sheetId="11" r:id="rId11"/>
    <sheet name="(3) PROVA D'ESAME COMPLETA" sheetId="12" r:id="rId12"/>
    <sheet name="(4) prova d'esame dati a sc " sheetId="13" r:id="rId13"/>
    <sheet name="DESTINAZIONE DELL'UTILE" sheetId="14" r:id="rId14"/>
  </sheets>
  <definedNames/>
  <calcPr fullCalcOnLoad="1"/>
</workbook>
</file>

<file path=xl/sharedStrings.xml><?xml version="1.0" encoding="utf-8"?>
<sst xmlns="http://schemas.openxmlformats.org/spreadsheetml/2006/main" count="2009" uniqueCount="752">
  <si>
    <t>DATA</t>
  </si>
  <si>
    <t>DESCRIZIONE</t>
  </si>
  <si>
    <t>DARE</t>
  </si>
  <si>
    <t>AVERE</t>
  </si>
  <si>
    <t>materie prime c/acquisti</t>
  </si>
  <si>
    <t>sconti attivi</t>
  </si>
  <si>
    <t>spese di trasporto</t>
  </si>
  <si>
    <t>IVA ns credito</t>
  </si>
  <si>
    <t>debiti v/fornitori</t>
  </si>
  <si>
    <t>prodotti finiti c/acquisti</t>
  </si>
  <si>
    <t xml:space="preserve">spese di imballaggio </t>
  </si>
  <si>
    <t xml:space="preserve">IVA ns credito </t>
  </si>
  <si>
    <t>IVA ns debito</t>
  </si>
  <si>
    <t>resi su acquisti</t>
  </si>
  <si>
    <t>banca c/c</t>
  </si>
  <si>
    <t>Iva ns debito</t>
  </si>
  <si>
    <t>Erario c/IVA</t>
  </si>
  <si>
    <t>Iva ns credito</t>
  </si>
  <si>
    <t>Banca c/c</t>
  </si>
  <si>
    <t>Valore contabile = Costo storico - fondo ammortamento</t>
  </si>
  <si>
    <t>Valore contabile =  1.000 - 600 = 400 €</t>
  </si>
  <si>
    <t>Fondo amm.to impianti</t>
  </si>
  <si>
    <t>Impianti</t>
  </si>
  <si>
    <t>Crediti v/clienti</t>
  </si>
  <si>
    <t>Plusvalenza</t>
  </si>
  <si>
    <t>Minusvalenza</t>
  </si>
  <si>
    <t>Fondo amm.to impianto</t>
  </si>
  <si>
    <t>Impianto</t>
  </si>
  <si>
    <t>Plusvalenze</t>
  </si>
  <si>
    <t>Debiti v/fornitore</t>
  </si>
  <si>
    <t>Fondo ammortamento automezzi</t>
  </si>
  <si>
    <t>Automezzi</t>
  </si>
  <si>
    <t xml:space="preserve">Crediti v clienti </t>
  </si>
  <si>
    <t>Debiti v fornitori</t>
  </si>
  <si>
    <t>Crediti v clienti</t>
  </si>
  <si>
    <t>Operazioni</t>
  </si>
  <si>
    <t>A - P = CN</t>
  </si>
  <si>
    <t>Mobili e arredi</t>
  </si>
  <si>
    <t>Macchinari</t>
  </si>
  <si>
    <t>Crediti diversi</t>
  </si>
  <si>
    <t>(Debiti diversi)</t>
  </si>
  <si>
    <t>CAPITALE NETTO</t>
  </si>
  <si>
    <t>Prezzo acquisto = 38000</t>
  </si>
  <si>
    <t>Capitale netto = 34000</t>
  </si>
  <si>
    <t>AVVIAMENTO = 38000-34000 = 4000 €</t>
  </si>
  <si>
    <t>Avviamento</t>
  </si>
  <si>
    <t>Debiti diversi</t>
  </si>
  <si>
    <t>Debiti v/fornitore d'azienda</t>
  </si>
  <si>
    <t>Insussistenza passiva</t>
  </si>
  <si>
    <t>Merci</t>
  </si>
  <si>
    <t>Insussistenza attiva</t>
  </si>
  <si>
    <t>Denaro in cassa</t>
  </si>
  <si>
    <t>Sopravvenienza attiva</t>
  </si>
  <si>
    <t>Sopravvenienza passiva</t>
  </si>
  <si>
    <t>Erario c/imposte</t>
  </si>
  <si>
    <t>Stipendi e salari</t>
  </si>
  <si>
    <t>Istituti previdenziali</t>
  </si>
  <si>
    <t>(credito)</t>
  </si>
  <si>
    <t>Personale c/retribuzione</t>
  </si>
  <si>
    <t>Oneri sociali</t>
  </si>
  <si>
    <t>(debito)</t>
  </si>
  <si>
    <t>Debiti per ritenute fiscali</t>
  </si>
  <si>
    <t>3500 s</t>
  </si>
  <si>
    <t>27/6 Liquidate a fine mese le retribuzioni spettanti al personale per 30.000€. Ai lavoratori competono assegni per il nucleo familiare e indennità di malattia per 6.000€. Gli oneri sociali a carico dell’impresa sono pari a 10.000€. Le ritenute sociali a carico dei lavoratori sono pari a 2.000€ e le ritenute fiscali ammontano a 1.800€. Redigere le scritture contabili.</t>
  </si>
  <si>
    <t>Semilavorati c/vendite</t>
  </si>
  <si>
    <t>Resi su vendite</t>
  </si>
  <si>
    <t>Sconto passivo</t>
  </si>
  <si>
    <t>Fabbricati</t>
  </si>
  <si>
    <t>Attrezzature</t>
  </si>
  <si>
    <t>Crediti commerciali</t>
  </si>
  <si>
    <t>Mutui passivi</t>
  </si>
  <si>
    <t>data ignota</t>
  </si>
  <si>
    <t>f.do amm.to macchinario</t>
  </si>
  <si>
    <t>Macchinario</t>
  </si>
  <si>
    <t>Esercizio: 27/4 Liquidate a fine mese le retribuzioni spettanti al personale per 140.000€. Gli oneri sociali a carico dell’impresa sono pari a 12.000€. Le ritenute fiscali a carico dei lavoratori ammontano a 1.500€. Ai lavoratori competono assegni per il nucleo familiare e indennità di malattia per 3.000€. Le ritenute sociali a carico dei lavoratori sono pari a 7.000€. Redigere le scritture contabili.</t>
  </si>
  <si>
    <t xml:space="preserve">Oneri sociali </t>
  </si>
  <si>
    <t>Esercizio: La società Logitech acquista, in data 7 agosto, prodotti finiti del valore di 16.000€ + IVA. Un terzo viene pagato in contanti, il resto a dilazione emettendo una cambiale a 2 mesi a fronte del debito dilazionato. In data 7 ottobre, gli effetti, in scadenza, sono regolarmente pagati tramite bonifico bancario.</t>
  </si>
  <si>
    <t>Prodotti finiti c/acquisti</t>
  </si>
  <si>
    <t>Cambiale passiva</t>
  </si>
  <si>
    <t>In data 5 giugno, la società Loren vende prodotti per 8.000€+IVA: 3.000€ sono riscossi in contanti e 2.000€ tramite bonifico bancario; il resto viene incassato concedendo una dilazione a 2 mesi a fronte del credito dilazionato. In data 5 agosto, gli effetti sono incassati tramite banca.</t>
  </si>
  <si>
    <t>Prodotti finiti c/vendite</t>
  </si>
  <si>
    <t>Cambiale attiva</t>
  </si>
  <si>
    <t>Esercizio: In data 6 novembre si acquistano materie prime per 3.000€+IVA, sulle quali viene concesso uno sconto in fattura del 5%. Il pagamento del debito avviene tramite bonifico bancario.</t>
  </si>
  <si>
    <t>Materie prime c/acquisti</t>
  </si>
  <si>
    <t>Sconti attivi</t>
  </si>
  <si>
    <t>Esercizio: In data 18 febbraio vengono acquistati semilavorati per 8.000€+IVA, sui quali viene concesso uno sconto in fattura del 3%. Il pagamento del debito avviene per un terzo tramite bonifico bancario, il resto con una cambiale con scadenza a due mesi. Il 18 aprile, gli effetti in scadenza sono regolarmente pagati tramite bonifico bancario.</t>
  </si>
  <si>
    <t>Semilavorati c/acquisti</t>
  </si>
  <si>
    <t>Esercizio: In data 24 marzo vengono acquistate merci per 35.000€+IVA, prodotti finiti per 4.000€+IVA e semilavorati per 13.000€+IVA. Sulle merci viene concesso uno sconto in fattura del 5%; sui prodotti finiti lo sconto è del 2%; sui semilavorati lo sconto è pari al 3%. Il pagamento del debito complessivo avviene per due terzi tramite bonifico bancario, e il resto con una cambiale con scadenza a 2 mesi. Il 24 maggio, gli effetti in scadenza sono regolarmente pagati tramite bonifico bancario.</t>
  </si>
  <si>
    <t>Merci c/acquisti</t>
  </si>
  <si>
    <t>Debito v/fornitore</t>
  </si>
  <si>
    <t xml:space="preserve">Debiti v/fornitori </t>
  </si>
  <si>
    <t>Cambiali passive</t>
  </si>
  <si>
    <t>Esercizio: In data 7 luglio avviene la restituzione ad un fornitore di prodotti finiti per un valore di 400€, poiché difettosi. I prodotti erano assoggettati al 20% di IVA.</t>
  </si>
  <si>
    <t>iva ns. credito</t>
  </si>
  <si>
    <t>debiti vs. fornitori</t>
  </si>
  <si>
    <t>Iva ns. debito</t>
  </si>
  <si>
    <t>reso su acquisti</t>
  </si>
  <si>
    <t>merce c/acquisti</t>
  </si>
  <si>
    <t>iva ns. debito</t>
  </si>
  <si>
    <t>Esercizio: In data 16 novembre si acquistano materie prime per 33.000€+IVA, sulle quali viene concesso uno sconto in fattura del 2%. Al momento del pagamento, per un difetto di fabbrica, avviene la restituzione di una parte delle materie, per un valore di 2.500€+IVA. Il pagamento del debito avviene tramite bonifico bancario.</t>
  </si>
  <si>
    <t>materie prime c/ acquisti</t>
  </si>
  <si>
    <t>iva ns credito</t>
  </si>
  <si>
    <t>sconto  attivo</t>
  </si>
  <si>
    <t>debito vs fornitore</t>
  </si>
  <si>
    <t>iva ns debito</t>
  </si>
  <si>
    <t>Esercizio: In data 4 maggio viene riscosso un credito verso clienti per 2.500€ tramite cassa, concedendo uno sconto fuori fattura del 6%.</t>
  </si>
  <si>
    <t>denaro in cassa</t>
  </si>
  <si>
    <t>sconto passivo</t>
  </si>
  <si>
    <t>crediti vs clienti</t>
  </si>
  <si>
    <t>Esercizio: In data 2 dicembre vengono acquistate merci per 42.000€+IVA e, contestualmente, prodotti finiti del valore di 16.000€+IVA. Sulle merci viene concesso uno sconto in fattura del 10%. Il pagamento del debito complessivo avviene per due terzi tramite bonifico bancario, il resto con una cambiale con scadenza a 3 mesi. Il 2 marzo, gli effetti in scadenza sono regolarmente pagati tramite bonifico bancario.</t>
  </si>
  <si>
    <t>sconto attivo</t>
  </si>
  <si>
    <t>debito v/fornitori</t>
  </si>
  <si>
    <t>cambiale passiva</t>
  </si>
  <si>
    <t>Esercizio: In data 4 ottobre si acquistano materie prime per 7.500€+IVA. Al momento del pagamento, per un difetto di fabbrica, ne avviene la restituzione di una parte, per un valore di 300€+IVA. Il pagamento del debito avviene tramite bonifico bancario.</t>
  </si>
  <si>
    <t>debito vs fornitori</t>
  </si>
  <si>
    <t>Sconto attivo</t>
  </si>
  <si>
    <t>Debiti v/fornitori</t>
  </si>
  <si>
    <t>Resi su acquisti</t>
  </si>
  <si>
    <t>Esercizio: In data 12 giugno viene riscosso un credito per 7.000€ tramite banca, concedendo uno sconto fuori fattura del 2%.</t>
  </si>
  <si>
    <t>sconti passivi</t>
  </si>
  <si>
    <t>iva ns: credito</t>
  </si>
  <si>
    <t xml:space="preserve"> crediti vs clienti</t>
  </si>
  <si>
    <t>Esercizio: il 3/2 Acquistato un fabbricato civile per 300.000€. Il compenso al notaio è di 2000€, e gli oneri da esso sostenuti ammontano a 500€. Il pagamento dei debiti avviene per un terzo tramite bonifico bancario e il resto tramite una cambiale con scadenza a 6 mesi. Il 3/8 gli effetti in scadenza sono regolarmente pagati.</t>
  </si>
  <si>
    <t>Iva ns. credito</t>
  </si>
  <si>
    <t>Spese notarili</t>
  </si>
  <si>
    <t>Oneri notarili accessori</t>
  </si>
  <si>
    <t>Debito v/fornitori</t>
  </si>
  <si>
    <t>Effetti passivi</t>
  </si>
  <si>
    <t>ESERCIZIO: In data 2/7, un impianto, il cui costo storico ammonta a 50.000€, ammortizzato per un totale di 25.000€, viene ceduto a 12.000€+IVA. L’incasso avviene con bonifico bancario.</t>
  </si>
  <si>
    <t>f.do amm.to impianto</t>
  </si>
  <si>
    <t>impianto</t>
  </si>
  <si>
    <t>ESERCIZIO: il 4/2 un macchinario, il cui costo storico ammonta a 30.000€, ammortizzato per un totale di 18.000€, viene venduto a 9.000€ + IVA. L’incasso avviene con bonifico bancario.</t>
  </si>
  <si>
    <t>v.c. = costo storico - f.do amm.to</t>
  </si>
  <si>
    <t>v.c = 30000 - 18000 = 12000</t>
  </si>
  <si>
    <t>macchinario</t>
  </si>
  <si>
    <t>Esercizio: 28/12 Liquidate a fine mese le retribuzioni spettanti al personale, per un totale di 50.000€. Gli assegni per il nucleo familiare e l’indennità di malattia spettanti ai lavoratori ammontano a 3.000€. Gli oneri sociali a carico dell’impresa sono pari a 6.000€. Le ritenute sociali a carico dei lavoratori sono pari a 1.000€ e le ritenute fiscali ammontano a 300€. Redigere le scritture contabili.</t>
  </si>
  <si>
    <t>salari e stipendi</t>
  </si>
  <si>
    <t>istituto previdenziale</t>
  </si>
  <si>
    <t>personale conto retribuzione</t>
  </si>
  <si>
    <t>oneri sociali</t>
  </si>
  <si>
    <t>debiti ritenute fiscali</t>
  </si>
  <si>
    <t>banca c/c/</t>
  </si>
  <si>
    <t xml:space="preserve">12/7 Un fornitore ci dona una partita di merci per un valore di 4.000€.
</t>
  </si>
  <si>
    <t>23/7 Un incendio distrugge materie prime per un valore di 5.000€.</t>
  </si>
  <si>
    <t>crediti v/clienti</t>
  </si>
  <si>
    <t>fondo ammortamento impianto</t>
  </si>
  <si>
    <t xml:space="preserve">minusvalenza </t>
  </si>
  <si>
    <t>debiti v/fornitore</t>
  </si>
  <si>
    <t xml:space="preserve">banca c/c </t>
  </si>
  <si>
    <t>Esercizio: 27/9 Liquidate a fine mese le retribuzioni spettanti al personale per 125.000€. Le ritenute fiscali a carico dei lavoratori ammontano a 2.500€. Le ritenute sociali a carico dei lavoratori sono pari a 9.000€. Gli oneri sociali a carico dell’impresa sono pari a 18.000€. Ai lavoratori competono assegni per il nucleo familiare e indennità di malattia per 5.000€.  Redigere le scritture contabili.</t>
  </si>
  <si>
    <t>Banca c/C</t>
  </si>
  <si>
    <t>Capitale netto</t>
  </si>
  <si>
    <t>Fabbricato</t>
  </si>
  <si>
    <t>Mutuo passivo</t>
  </si>
  <si>
    <t xml:space="preserve">Materie prime </t>
  </si>
  <si>
    <t>Debiti v/banche</t>
  </si>
  <si>
    <t>Signor Rossi c/cessione</t>
  </si>
  <si>
    <t>Signor Nichil c/conferimento</t>
  </si>
  <si>
    <t>Signor Pugliese c/conferimento</t>
  </si>
  <si>
    <t>Signor Giove c/conferimento</t>
  </si>
  <si>
    <t>Capitale Sociale</t>
  </si>
  <si>
    <t>Materie di consumo</t>
  </si>
  <si>
    <t>Materie prime</t>
  </si>
  <si>
    <t>Crediti v/Clienti</t>
  </si>
  <si>
    <t>In data 25/10 viene costituita una S.N.C. con un capitale sociale di 500.000 € così suddiviso: • Sig.ra Scarano 15% • Sig.ra Leone 35% • Sig.ra Bellucci 50%</t>
  </si>
  <si>
    <t>Sig.ra Scarano c/conferimento</t>
  </si>
  <si>
    <t>Sig.ra Leone c/conferimento</t>
  </si>
  <si>
    <t>Sig.ra Bellucci c/conferimento</t>
  </si>
  <si>
    <t>Terreni</t>
  </si>
  <si>
    <t>Cambiali attive</t>
  </si>
  <si>
    <t>Azionisti c/sottoscrizione</t>
  </si>
  <si>
    <t>X</t>
  </si>
  <si>
    <t>(alla pari)</t>
  </si>
  <si>
    <t>Riserva sovrapprezzo azioni</t>
  </si>
  <si>
    <t>(Sopra la pari)</t>
  </si>
  <si>
    <t>Banca c/c vincolato</t>
  </si>
  <si>
    <t>Azionisti c/decimi richiamati</t>
  </si>
  <si>
    <t>capitale sociale</t>
  </si>
  <si>
    <t>100.000*5€ = 500.000 €</t>
  </si>
  <si>
    <t>Sottoscrizioni in natura=</t>
  </si>
  <si>
    <t>Sottoscrizioni in denaro</t>
  </si>
  <si>
    <t>500.000-50.000€= 450.000€</t>
  </si>
  <si>
    <t>Sottoscrizioni in denaro DA VINCOLARE=</t>
  </si>
  <si>
    <t>450.000€*25%= 112,500€</t>
  </si>
  <si>
    <t>Sottoscrizioni restanti =</t>
  </si>
  <si>
    <t>450.000-112.500€ = 337.500€</t>
  </si>
  <si>
    <t xml:space="preserve">Banca c/c vincolato </t>
  </si>
  <si>
    <t xml:space="preserve">Banca c/c </t>
  </si>
  <si>
    <t>ESERCIZIO: In data 2/11 viene costituita la Rockstar S.p.A., con un capitale sociale rappresentato da 50.000 azioni del valore nominale di 9€. L’emissione delle azioni avviene alla pari. Alla stessa data viene versato, in un conto corrente bancario vincolato, il 25% dei conferimenti in denaro. Dopo 30 giorni, avviene il ritiro delle somme vincolate e il versamento della parte restante. Redigere le scritture contabili.</t>
  </si>
  <si>
    <t>azionisti c/sottoscrizione</t>
  </si>
  <si>
    <t>banca c/c vincolato</t>
  </si>
  <si>
    <t>sottoscrizione da vincolare</t>
  </si>
  <si>
    <t>sottoscrizione restanti</t>
  </si>
  <si>
    <t>Capitale sociale</t>
  </si>
  <si>
    <t>Crediti</t>
  </si>
  <si>
    <t>riserva sovrapprezzo legale</t>
  </si>
  <si>
    <t>azionisti c/sottoscriz.</t>
  </si>
  <si>
    <t>riserva sovrapprezzo azioni</t>
  </si>
  <si>
    <t xml:space="preserve">impianti </t>
  </si>
  <si>
    <t>azionisti c/sottoscrizioni</t>
  </si>
  <si>
    <t xml:space="preserve">banca c/vincolato </t>
  </si>
  <si>
    <t>banc C/C vincolato</t>
  </si>
  <si>
    <t xml:space="preserve">azionisti c/sottoscrizioni </t>
  </si>
  <si>
    <t xml:space="preserve">capitale sociale </t>
  </si>
  <si>
    <t>azionisti c/sottoscr.</t>
  </si>
  <si>
    <t>crediti</t>
  </si>
  <si>
    <t xml:space="preserve">banca c/c vincolato </t>
  </si>
  <si>
    <t>In data 1/10 si costituisce una spa. Numero azioni 300.000, VN 10€, VE 13€. Alla stessa data versato il 25% dei conferimenti in denaro. Dopo un mese il restante 75%.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</si>
  <si>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Times New Roman"/>
        <family val="1"/>
      </rPr>
      <t>2/11 acquistato macchinario industriale di 12.000 € + IVA. Euro 4.000 sono pagati in contanti, il resto tramite bonifico bancario;</t>
    </r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</si>
  <si>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Times New Roman"/>
        <family val="1"/>
      </rPr>
      <t>10/11 venduti prodotti per 50.000 € + IVA. Euro 10.000 sono riscossi con denaro contante, il resto con una cambiale a un mese;</t>
    </r>
  </si>
  <si>
    <t>Prodotti c/vendite</t>
  </si>
  <si>
    <t>13/11 un macchinario, del costo storico di 4.000 €, ammortizzato per 2.200 €, viene ceduto a 2.000 € + IVA; l'incasso avviene con bonifico bancario</t>
  </si>
  <si>
    <t xml:space="preserve"> 20/11 acquistate materie prime per 13.000 € + IVA, sulle quali viene praticato uno sconto, in fattura, del 2%. Il pagamento avviene in maniera immediata con bonifico bancario;</t>
  </si>
  <si>
    <t xml:space="preserve"> 30/11 liquidate le retribuzioni spettanti al personale per 18.000 €. Ai lavoratori competono assegni per il nucleo familiare e indennità di malattia per 3.000 €. Gli oneri sociali a carico dell’impresa ammontano a 5.000 €. Le ritenute sociali a carico dei lavoratori sono pari a 600 € e le ritenute fiscali ammontano a 400 €. Il pagamento avviene con bonifico</t>
  </si>
  <si>
    <t>30/11 liquidata l’IVA del mese di Novembre;</t>
  </si>
  <si>
    <t xml:space="preserve"> 2/12 avviene una restituzione di prodotti da nostri clienti per 2.500 €. I prodotti erano assoggettati ad IVA del 20%;</t>
  </si>
  <si>
    <t>Terreno</t>
  </si>
  <si>
    <t>Imposte di registro</t>
  </si>
  <si>
    <t>Debiti v/Fornitori</t>
  </si>
  <si>
    <t xml:space="preserve"> 9/12 si acquista un terreno agricolo per 50.000 €. Le imposte di registro, ipotecarie e catastali sono pari a 12.000 €. Il compenso al notaio è pari a 6.000 € + IVA, e gli oneri accessori sostenuti dallo stesso sono di 2.000 €; il pagamento avviene con bonifico</t>
  </si>
  <si>
    <t>10/12 gli effetti attivi relativi alla vendita di prodotti in data 10/11, sono regolarmente incassati tramite bonifico bancario;</t>
  </si>
  <si>
    <t>1.       16/12 pagata l’IVA relativa al mese di Novembre;</t>
  </si>
  <si>
    <t>1.       20/12 riscosso un credito verso clienti per 2.500 € tramite banca, concedendo uno sconto, fuori fattura, del 6%;</t>
  </si>
  <si>
    <t>23/12 un impianto, del costo storico di 6.000 €, ammortizzato per 3.000 €, viene ceduto a 1.000 € + IVA. L’incasso avviene con bonifico bancario.</t>
  </si>
  <si>
    <t xml:space="preserve">I = C * r * t / 1200 </t>
  </si>
  <si>
    <t>se il tempo è calcolato in mesi</t>
  </si>
  <si>
    <t>I = C * r * t / 36000</t>
  </si>
  <si>
    <t>se il tempo è calcolato in giorni</t>
  </si>
  <si>
    <t>INTERESSI PASSIVI</t>
  </si>
  <si>
    <t>RATEI PASSIVI</t>
  </si>
  <si>
    <t>Interessi passivi bancari</t>
  </si>
  <si>
    <t>Interessi attivi bancari</t>
  </si>
  <si>
    <t>Erario c/ritenute subite</t>
  </si>
  <si>
    <t>Interessi attivi postali</t>
  </si>
  <si>
    <t>C/C Postale</t>
  </si>
  <si>
    <t>acc.to fondo rip. E man</t>
  </si>
  <si>
    <t>fondo rip e man</t>
  </si>
  <si>
    <t>fondo svalutazione crediti</t>
  </si>
  <si>
    <t>acc.to fondo svalutazione crediti commerciali</t>
  </si>
  <si>
    <t>acc.to fondo TFR</t>
  </si>
  <si>
    <t>fondo TFR</t>
  </si>
  <si>
    <t>Si integrano spese di consulenza per 2.000 €, sostenute durante l’anno, per le quali non è ancora stata ricevuta la relativa fattura.</t>
  </si>
  <si>
    <t>La società paga l’1/8 di ogni anno, interessi passivi posticipati su un mutuo di 10.000 €, al tasso del 3%.</t>
  </si>
  <si>
    <t>La società fitta un fabbricato a 4.000 € semestrali. La riscossione avviene il 31/3 e il 30/9 di ogni anno in maniera posticipata.</t>
  </si>
  <si>
    <t>spese di consulenza</t>
  </si>
  <si>
    <t>fatture da ricevere</t>
  </si>
  <si>
    <t xml:space="preserve">interessi passivi </t>
  </si>
  <si>
    <t>ratei passivi</t>
  </si>
  <si>
    <t>ratei attivi</t>
  </si>
  <si>
    <t>fitti attivi</t>
  </si>
  <si>
    <t>debiti Vs. fornitori</t>
  </si>
  <si>
    <t>Esercizio: In data 12 gennaio si vendono prodotti finiti per 25.000€+IVA. Al momento dell’incasso, che avviene tramite bonifico bancario, viene concesso uno sconto fuori fattura del 3%.</t>
  </si>
  <si>
    <t>crediti v clienti</t>
  </si>
  <si>
    <t>prodotti f. c. vendite</t>
  </si>
  <si>
    <t>banca cc</t>
  </si>
  <si>
    <t>Esercizio: In data 19 gennaio si vendono prodotti finiti per 25.000€+IVA, sui quali concediamo uno sconto in fattura del 5%. L'incasso avviene con bonifico bancario.</t>
  </si>
  <si>
    <t>Sconti passivi</t>
  </si>
  <si>
    <t>IVA ns Debito</t>
  </si>
  <si>
    <t>In data 17 luglio vengono rubati automezzi del valore complessivo di 150.000€.</t>
  </si>
  <si>
    <t>In data 22 luglio un fornitore ci rimette un debito di 4.000€</t>
  </si>
  <si>
    <t>Inussistenza attiva</t>
  </si>
  <si>
    <t>In data 25 luglio ci viene donato un fabbricato di 50.000€</t>
  </si>
  <si>
    <t>ESERCIZIO: Un impianto, il cui costo storico ammonta a 26.000€, ammortizzato per un totale di 20.000€, viene ceduto a 8000€+IVA. L’incasso avviene con bonifico bancario.</t>
  </si>
  <si>
    <t>credito v/cliente</t>
  </si>
  <si>
    <t>plusvalenza</t>
  </si>
  <si>
    <t>credito v/clienti</t>
  </si>
  <si>
    <t>Esercizio: 27/9 Liquidate a fine mese le retribuzioni spettanti al personale per 125.000€. Le ritenute fiscali a carico dei lavoratori ammontano a 2.500€. Le ritenute sociali a carico dei lavoratori sono pari a 9.000€. Gli oneri sociali a carico dell’impresa sono pari a 18.000€. Ai lavoratori competono assegni per il nucleo familiare e indennità di malattia per 5.000€. Il pagamento avviene con bonifico bancario.</t>
  </si>
  <si>
    <t>stipendi e salari</t>
  </si>
  <si>
    <t>istituti previdenziali</t>
  </si>
  <si>
    <t>personale c. retribuzione</t>
  </si>
  <si>
    <t xml:space="preserve">oneri sociali </t>
  </si>
  <si>
    <t>personale c. retribuzioni</t>
  </si>
  <si>
    <t xml:space="preserve">debiti per ritenute fiscali </t>
  </si>
  <si>
    <t>debiti per ritenute fiscali</t>
  </si>
  <si>
    <t>Un'azienda affitta un proprio fabbricato a 9500€ semestrali. La riscossione avviene il 30/4 e il 31/10 di ogni anno in maniera posticipata. Redigere la scrittura di assestamento.</t>
  </si>
  <si>
    <t>interessi passivi</t>
  </si>
  <si>
    <t>Un'azienda paga il 9 febbraio di ogni anno interessi passivi posticipati su un mutuo di 120.000€, al tasso del 3%. Redigere la scrittura di assestamento al 31/12.</t>
  </si>
  <si>
    <t>Un'azienda affitta un proprio fabbricato a 25.000 annuali. La riscossione avviene l'1/11 di ogni anno in maniera posticipata. Redigere la scrittura di assestamento.</t>
  </si>
  <si>
    <t>Ratei attivi</t>
  </si>
  <si>
    <t>Fitti attivi</t>
  </si>
  <si>
    <t>STATO PATRIMONIALE</t>
  </si>
  <si>
    <t>CONTO ECONOMICO</t>
  </si>
  <si>
    <t>Attività</t>
  </si>
  <si>
    <t>Passività</t>
  </si>
  <si>
    <t>Costi</t>
  </si>
  <si>
    <t>Ricavi</t>
  </si>
  <si>
    <t xml:space="preserve">attrezzature </t>
  </si>
  <si>
    <t>crediti diversi</t>
  </si>
  <si>
    <t xml:space="preserve">sconti attivi </t>
  </si>
  <si>
    <t xml:space="preserve">fitti passivi </t>
  </si>
  <si>
    <t xml:space="preserve">insussistenze attive </t>
  </si>
  <si>
    <t xml:space="preserve">merci c/vendite </t>
  </si>
  <si>
    <t xml:space="preserve">prodotti c/acquisti </t>
  </si>
  <si>
    <t xml:space="preserve">resi su acquisti </t>
  </si>
  <si>
    <t xml:space="preserve">fondo ammortamento macchinario </t>
  </si>
  <si>
    <t xml:space="preserve">fondo svalutazione crediti </t>
  </si>
  <si>
    <t>insussistenze passive</t>
  </si>
  <si>
    <t xml:space="preserve">macchinario </t>
  </si>
  <si>
    <t>CS</t>
  </si>
  <si>
    <t xml:space="preserve">mutui passivi </t>
  </si>
  <si>
    <t>Merci c/Acquisti</t>
  </si>
  <si>
    <t>80000 (s)</t>
  </si>
  <si>
    <t>Spese di energia</t>
  </si>
  <si>
    <t>12000 (s)</t>
  </si>
  <si>
    <t>7000  (s)</t>
  </si>
  <si>
    <t>800 (s)</t>
  </si>
  <si>
    <t>110000 (s)</t>
  </si>
  <si>
    <t>Interessi passivi</t>
  </si>
  <si>
    <t>8000 (s)</t>
  </si>
  <si>
    <t>Interessi attivi</t>
  </si>
  <si>
    <t>3000 (s)</t>
  </si>
  <si>
    <t xml:space="preserve">Prodotti c/acquisti </t>
  </si>
  <si>
    <t>20000 (s)</t>
  </si>
  <si>
    <t>Merci c/vendite</t>
  </si>
  <si>
    <t>Totale costi</t>
  </si>
  <si>
    <t>Totale ricavi</t>
  </si>
  <si>
    <t>Totale a pareggio</t>
  </si>
  <si>
    <t>Utile</t>
  </si>
  <si>
    <t>Conto economico</t>
  </si>
  <si>
    <t>Prodotti c/acquisti</t>
  </si>
  <si>
    <t>Utile di esercizio</t>
  </si>
  <si>
    <t>s</t>
  </si>
  <si>
    <t>sopravvenienza attiva</t>
  </si>
  <si>
    <t>stipendi</t>
  </si>
  <si>
    <t>amm.to macchinario</t>
  </si>
  <si>
    <t>plusvalenze</t>
  </si>
  <si>
    <t>interessi attivi</t>
  </si>
  <si>
    <t>spese trasporto</t>
  </si>
  <si>
    <t>prodotti c/vendita</t>
  </si>
  <si>
    <t>insussistenza passiva</t>
  </si>
  <si>
    <t>acc.to f.do sv.cred</t>
  </si>
  <si>
    <t>spese legali</t>
  </si>
  <si>
    <t>salari stipendi</t>
  </si>
  <si>
    <t>resi</t>
  </si>
  <si>
    <t>fitti</t>
  </si>
  <si>
    <t>perdita</t>
  </si>
  <si>
    <t>conto economico</t>
  </si>
  <si>
    <t>Stato Patrimoniale finale</t>
  </si>
  <si>
    <t>Risconti attivi</t>
  </si>
  <si>
    <t>Fatture da emettere</t>
  </si>
  <si>
    <t>.</t>
  </si>
  <si>
    <t>ATTIVITA'</t>
  </si>
  <si>
    <t>Debiti v/Banche</t>
  </si>
  <si>
    <t>Ratei passivi</t>
  </si>
  <si>
    <t>Risconti passivi</t>
  </si>
  <si>
    <t>Fondo svalut. Crediti</t>
  </si>
  <si>
    <t>Utile di esercizio (eventuale)</t>
  </si>
  <si>
    <t>Perdita d'esercizio (eventuale)</t>
  </si>
  <si>
    <t>Stato Patrimoniale</t>
  </si>
  <si>
    <t>PASSIVITA'</t>
  </si>
  <si>
    <t>Situazione contabile a sezioni contrapposte</t>
  </si>
  <si>
    <t>Descrizione dei conti</t>
  </si>
  <si>
    <t>attrezzature</t>
  </si>
  <si>
    <t xml:space="preserve">macchinari </t>
  </si>
  <si>
    <t>fitti passivi</t>
  </si>
  <si>
    <t>insussistenze attive</t>
  </si>
  <si>
    <t>prodotti c/ acquisti</t>
  </si>
  <si>
    <t xml:space="preserve">fondo amm.to macchinari </t>
  </si>
  <si>
    <t>mutui passivi</t>
  </si>
  <si>
    <t>TOTALE A PAREGGIO</t>
  </si>
  <si>
    <t>SCRITTURE DI ESERCIZIO</t>
  </si>
  <si>
    <t>Data</t>
  </si>
  <si>
    <t>Crediti c/clienti</t>
  </si>
  <si>
    <t>6/9 Venduti prodotti per 210.000 € + IVA. Al momento della consegna, a seguito di un difetto di fabbrica, viene effettuato un reso sui prodotti venduti per un totale di 8.000 € + IVA. L’incasso del credito avviene tramite bonifico bancario.</t>
  </si>
  <si>
    <t>1/9 Acquistate merci per 15.000 € + IVA. Il pagamento del debito avviene per due terzi con bonifico bancario e il resto con una cambiale a tre mesi, sapendo che sulle merci viene concesso dal fornitore uno sconto, in fattura, del 12%.</t>
  </si>
  <si>
    <t>Reso su vendite</t>
  </si>
  <si>
    <t>9/9 Si acquista un fabbricato industriale per 120.000 €. Le imposte di registro, ipotecarie e catastali sono pari a 13.000 €. Il compenso spettante al notaio è pari a 3.000 € + IVA, e gli oneri accessori da esso sostenuti sono di 1.000 €; il pagamento dei debiti avviene tramite bonifico bancario.</t>
  </si>
  <si>
    <t>Spese legali e notarili</t>
  </si>
  <si>
    <t>20/9 Il macchinario viene ceduto a 18.500 € + IVA. L’incasso avviene tramite bonifico bancario.</t>
  </si>
  <si>
    <t>F.do amm.to macchinario</t>
  </si>
  <si>
    <t>Personale C/retribuzione</t>
  </si>
  <si>
    <t>Debiti ritenute fiscali</t>
  </si>
  <si>
    <t>Banca C/C</t>
  </si>
  <si>
    <t>erario c/iva</t>
  </si>
  <si>
    <t>1/12 Gli effetti in scadenza relativi all’acquisto del 1/9 sono regolarmente pagati con bonifico bancario</t>
  </si>
  <si>
    <t xml:space="preserve"> 30/9 Liquidata e pagata l’IVA di settembre.</t>
  </si>
  <si>
    <t xml:space="preserve"> 22/12 Si stipula un contratto di affitto di un fabbricato. Alla stessa data viene pagata la rata annuale di 30.000 € tramite bonifico bancario.</t>
  </si>
  <si>
    <t>Fitti passivi</t>
  </si>
  <si>
    <t xml:space="preserve">31/12  Le attrezzature vengono ammortizzate del 20% del loro valore. </t>
  </si>
  <si>
    <t>Amm.to attrezzature</t>
  </si>
  <si>
    <t>F.do amm.to attrezzature</t>
  </si>
  <si>
    <t>31/12  Il fondo svalutazione crediti viene incrementato di 6.000 €.</t>
  </si>
  <si>
    <t>Acc.to al f.do svalut. Crediti</t>
  </si>
  <si>
    <t>Fondo Svalutazione crediti</t>
  </si>
  <si>
    <t xml:space="preserve">31/12 La società paga il 4/3 di ogni anno, interessi passivi posticipati sul mutuo, al tasso del 3%. </t>
  </si>
  <si>
    <t>31/12 Si integrano spese di consulenza per 5.000 €, sostenute durante l’anno, per le quali non è ancora stata ricevuta la relativa fattura.</t>
  </si>
  <si>
    <t>31/12 Si rileva il risconto del fitto pagato per il fabbricato in data 22/12.</t>
  </si>
  <si>
    <t>risconto attivo</t>
  </si>
  <si>
    <t>LIBRO MASTRO</t>
  </si>
  <si>
    <t xml:space="preserve">CREDITI DIVERSI </t>
  </si>
  <si>
    <t>ATTREZZATURE</t>
  </si>
  <si>
    <t xml:space="preserve">MACCHINARIO </t>
  </si>
  <si>
    <t xml:space="preserve">F.DO AMM.TO MAC. </t>
  </si>
  <si>
    <t>F.DO SVAL. CREDITI</t>
  </si>
  <si>
    <t xml:space="preserve">CAPITALE SOCIALE </t>
  </si>
  <si>
    <t xml:space="preserve">FITTI PASSIVI </t>
  </si>
  <si>
    <t>PRODOTTI C/ACQ.</t>
  </si>
  <si>
    <t>SCONTI ATTIVI</t>
  </si>
  <si>
    <t>MERCI C/VENDITE</t>
  </si>
  <si>
    <t xml:space="preserve">RESI SU ACQUISTI </t>
  </si>
  <si>
    <t>INSUSSISTENZE ATTIVE</t>
  </si>
  <si>
    <t>BANCA C/C</t>
  </si>
  <si>
    <t xml:space="preserve">MUTUI  PASSIVI </t>
  </si>
  <si>
    <t xml:space="preserve">INSUSSIST.  PASSIVE </t>
  </si>
  <si>
    <t xml:space="preserve">MERCI C/ACQUISTI </t>
  </si>
  <si>
    <t xml:space="preserve">debiti v/fornitori </t>
  </si>
  <si>
    <t xml:space="preserve">cambiali passive </t>
  </si>
  <si>
    <t xml:space="preserve">crediti v/clienti </t>
  </si>
  <si>
    <t xml:space="preserve">IVA ns debito </t>
  </si>
  <si>
    <t xml:space="preserve">prodotti c/vendite </t>
  </si>
  <si>
    <t>reso su vendite</t>
  </si>
  <si>
    <t>fabbricato</t>
  </si>
  <si>
    <t xml:space="preserve">imposte di registro </t>
  </si>
  <si>
    <t xml:space="preserve">spese legali e notarili </t>
  </si>
  <si>
    <t>f.do amm.to attrezzature</t>
  </si>
  <si>
    <t>Acc.to al fondo sv. Crediti</t>
  </si>
  <si>
    <t>Fatture da ricevere</t>
  </si>
  <si>
    <t>83000 (s)</t>
  </si>
  <si>
    <t>F.do Sva. Crediti</t>
  </si>
  <si>
    <t>Insussist. Pas.</t>
  </si>
  <si>
    <t>merci c/acquisti</t>
  </si>
  <si>
    <t>TOTALE COSTI</t>
  </si>
  <si>
    <t>TOTALE RICAVI</t>
  </si>
  <si>
    <t>TOTALE ATTIVO</t>
  </si>
  <si>
    <t>TOTALE PASSIVO</t>
  </si>
  <si>
    <t>SITUAZIONE CONTABILE A SEZIONI CONTRAPPOSTE</t>
  </si>
  <si>
    <t>DESCRIZIONE DEI CONTI</t>
  </si>
  <si>
    <t>FITTI PASSIVI</t>
  </si>
  <si>
    <t>INSUSSISTENZE PASSIVE</t>
  </si>
  <si>
    <t>MACCHINARIO</t>
  </si>
  <si>
    <t>PRODOTTI C/ACQUISTI</t>
  </si>
  <si>
    <t>CAPITALE SOCIALE</t>
  </si>
  <si>
    <t>FONDO AMM.TO MACCHINARIO</t>
  </si>
  <si>
    <t>FONDO TFR</t>
  </si>
  <si>
    <t>MUTUI PASSIVI</t>
  </si>
  <si>
    <t>RESI SU ACQUISTI</t>
  </si>
  <si>
    <t>SOPRAVVENIENZE ATTIVE</t>
  </si>
  <si>
    <t>TOTALE</t>
  </si>
  <si>
    <t>OK</t>
  </si>
  <si>
    <t>1/2 Acquistate merci per 50.000 € + IVA, sulle quali viene concesso uno sconto del 6% in fattura. Il pagamento del debito avviene per un terzo con bonifico bancario e il resto con una cambiale a due mesi.</t>
  </si>
  <si>
    <t>debiti v  fornitore</t>
  </si>
  <si>
    <t>deviti v fornitore</t>
  </si>
  <si>
    <t>18\02</t>
  </si>
  <si>
    <t>cred. Vs clien.</t>
  </si>
  <si>
    <t>18/2 Vendute merci per 240.000 € + IVA. Al momento della riscossione, che avviene tramite bonifico bancario, viene concesso uno sconto fuori fattura del 5%.</t>
  </si>
  <si>
    <t>merci c. vend.</t>
  </si>
  <si>
    <t>banca c\c</t>
  </si>
  <si>
    <t xml:space="preserve">fabbricato </t>
  </si>
  <si>
    <t>22/2 Si acquista un fabbricato industriale per 180.000 €. Le imposte di registro, ipotecarie e catastali sono pari a 20.000 €. Il compenso spettante al notaio è pari a 10.000 € + IVA, e gli oneri accessori da esso sostenuti sono di 2.000 €; il pagamento dei debiti avviene tramite bonifico bancario.</t>
  </si>
  <si>
    <t>debito v/fornitore</t>
  </si>
  <si>
    <t>imposte di registro</t>
  </si>
  <si>
    <t>spese legali e notarili</t>
  </si>
  <si>
    <t>24/2 Il macchinario viene ceduto a 29.000 € + IVA. L’incasso avviene tramite bonifico bancario.</t>
  </si>
  <si>
    <t>fondo AMM.TO MACCHINARI</t>
  </si>
  <si>
    <t>MACCHINARI</t>
  </si>
  <si>
    <t>CREDITI V/CLIENTI</t>
  </si>
  <si>
    <t>MINUSVALENZA</t>
  </si>
  <si>
    <t>IVA NS/DEBITO</t>
  </si>
  <si>
    <t>26/2 Liquidate le retribuzioni spettanti al personale per 30.000 €. Ai lavoratori competono assegni per il nucleo familiare e indennità di malattia per 6.000 €. Gli oneri sociali a carico dell’impresa ammontano a 8.000 €. Le ritenute sociali a carico dei lavoratori sono pari a 1.500 € e le ritenute fiscali ammontano a 2.000 €. Il tutto viene regolato con bonifico bancario</t>
  </si>
  <si>
    <t>personale c/retribuzioni</t>
  </si>
  <si>
    <t>personale c/retribuzione</t>
  </si>
  <si>
    <t>ritenute fiscali</t>
  </si>
  <si>
    <t xml:space="preserve">iva ns debito </t>
  </si>
  <si>
    <t>28/2 Liquidata e pagata l’IVA di febbraio.</t>
  </si>
  <si>
    <t>erario c-iva</t>
  </si>
  <si>
    <t xml:space="preserve">erario c-iva </t>
  </si>
  <si>
    <t xml:space="preserve">iva ns credito </t>
  </si>
  <si>
    <t>banca c-c</t>
  </si>
  <si>
    <t>CAMBIALE PASSIVA</t>
  </si>
  <si>
    <t>1/4 Gli effetti in scadenza relativi all’acquisto dell’1/2 sono regolarmente pagati con bonifico bancario.</t>
  </si>
  <si>
    <t>15/4 Si stipula un contratto di affitto di un capannone industriale. Alla stessa data viene pagata la rata annuale di 25.000 € tramite bonifico bancario.</t>
  </si>
  <si>
    <t>AMM.TO ATTREZZATURE</t>
  </si>
  <si>
    <t>Al 31/12, l’impresa presenta inoltre le seguenti scritture di assestamento:</t>
  </si>
  <si>
    <t>F.DO AMM.TO ATTREZZATURE</t>
  </si>
  <si>
    <t>ACC.TO AL F.DO TFR</t>
  </si>
  <si>
    <t>1 - Le attrezzature vengono ammortizzate del 20%.</t>
  </si>
  <si>
    <t>F.DO TFR</t>
  </si>
  <si>
    <t>2 - Il fondo TFR viene portato a 35.000 €.</t>
  </si>
  <si>
    <t>3 - La società paga il 17/4 di ogni anno, interessi passivi posticipati sul mutuo, al tasso del 3%.</t>
  </si>
  <si>
    <t>4 - Si integrano spese di consulenza per 9.000 €, sostenute durante l’anno, per le quali non è ancora stata ricevuta la relativa fattura</t>
  </si>
  <si>
    <t>5 - Si rileva il risconto del fitto pagato per il capannone industriale in data 15/4</t>
  </si>
  <si>
    <t>SPESE DI CONSULENZA</t>
  </si>
  <si>
    <t>FATTURE DA RICEVERE</t>
  </si>
  <si>
    <t>RISCONTI ATTIVI</t>
  </si>
  <si>
    <t>LIBRO MASTRO (mastrni)</t>
  </si>
  <si>
    <t>CREDITI DIVERSI</t>
  </si>
  <si>
    <t>saldo</t>
  </si>
  <si>
    <t>F.DO AMM.TO MACCHIN.</t>
  </si>
  <si>
    <t>S</t>
  </si>
  <si>
    <t>SOPRAVVEN. ATTIVE</t>
  </si>
  <si>
    <t>MERCI C/ACQUISTI</t>
  </si>
  <si>
    <t>IVA NS CREDITO</t>
  </si>
  <si>
    <t>DEBITI V/FORNITORE</t>
  </si>
  <si>
    <t>CREDITI VS CLIENTI</t>
  </si>
  <si>
    <t>IVA NS DEBITO</t>
  </si>
  <si>
    <t>SCONTI PASSIVI</t>
  </si>
  <si>
    <t>FABBRICATO</t>
  </si>
  <si>
    <t>IMPOSTE DI REGISTO</t>
  </si>
  <si>
    <t>SPESE LEGALI E NOTARILI</t>
  </si>
  <si>
    <t>STIPENDI E SALARI</t>
  </si>
  <si>
    <t>ISTITUTI PREVIDENZIALI</t>
  </si>
  <si>
    <t>PERSONALE C/RETRIBUZIONE</t>
  </si>
  <si>
    <t>DEBITI PER RITENUTE FISCALI</t>
  </si>
  <si>
    <t>ONERI SOCIALI</t>
  </si>
  <si>
    <t>ERARIO C/IVA</t>
  </si>
  <si>
    <t>COSTI</t>
  </si>
  <si>
    <t>RICAVI</t>
  </si>
  <si>
    <t>ATTIVITA</t>
  </si>
  <si>
    <t>PASSIVITA</t>
  </si>
  <si>
    <t>merci c/vendite</t>
  </si>
  <si>
    <t>Insussistenze passive</t>
  </si>
  <si>
    <t>f.do TFR</t>
  </si>
  <si>
    <t>Sopravv. Attive</t>
  </si>
  <si>
    <t>f.do amm.to attrezz.</t>
  </si>
  <si>
    <t>Acc.to al f.do TFR</t>
  </si>
  <si>
    <t xml:space="preserve">Spese di consulenza </t>
  </si>
  <si>
    <t>5. 29/9 Liquidate le retribuzioni spettanti al personale per 25.000 €. Ai lavoratori competono assegni per il nucleo familiare e indennità di malattia per 3.000 €. Gli oneri sociali a carico dell’impresa ammontano a 3.000 €. Le ritenute sociali a carico dei lavoratori sono pari a 1.200 € e le ritenute fiscali ammontano a 1.000 €. Il tutto viene regolato con bonifici bancari.</t>
  </si>
  <si>
    <t>PER VISUALIZZARE CORRETTAMENTE IL FILE, RICORDATE DI SCORRERE TRA I FOGLI DI LAVORO USANDO IL CURSORE DELLA FRECCIA IN BASSO A SINISTRA</t>
  </si>
  <si>
    <r>
      <t xml:space="preserve"> </t>
    </r>
    <r>
      <rPr>
        <b/>
        <sz val="16"/>
        <color indexed="8"/>
        <rFont val="Calibri"/>
        <family val="2"/>
      </rPr>
      <t>Dati della situzione contabile:</t>
    </r>
    <r>
      <rPr>
        <sz val="16"/>
        <color indexed="8"/>
        <rFont val="Calibri"/>
        <family val="2"/>
      </rPr>
      <t xml:space="preserve">
Capitale sociale 200.000 
Crediti diversi 50.000 
Fitti passivi 11.000 
Fondo amm.to Macchinario 20.000 
Fondo TFR 25.000 
Insussistenze passive 5.000 
Interessi passivi 6.000 
Macchinario 50.000 
Merci c/vendite 70.000 
Mutui passivi 50.000 
Prodotti c/acquisti 60.000 
Resi su acquisti 5.000 
Sconti attivi 12.000 
Sopravvenienze attive 20.000</t>
    </r>
  </si>
  <si>
    <t xml:space="preserve">LA TRACCIA DI QUESTA PROVA DI ESAME E' DISPONIBILE AL SEGUENTE LINK: </t>
  </si>
  <si>
    <t xml:space="preserve">https://web.uniroma1.it/deap/sites/default/files/Esame%20EC.AZ_.%204%20settembre%202019.pdf </t>
  </si>
  <si>
    <t>La situazione contabile della FREEDOM spa, al 9/8/2021, presenta i seguenti valori:</t>
  </si>
  <si>
    <t xml:space="preserve">Crediti diversi </t>
  </si>
  <si>
    <t xml:space="preserve">Sconti attivi </t>
  </si>
  <si>
    <t xml:space="preserve">Fitti passivi </t>
  </si>
  <si>
    <t>Insussistenze attive</t>
  </si>
  <si>
    <t xml:space="preserve">Merci c/vendite </t>
  </si>
  <si>
    <t xml:space="preserve">Resi su acquisti </t>
  </si>
  <si>
    <t xml:space="preserve">Fondo amm.to Macchinario </t>
  </si>
  <si>
    <t xml:space="preserve">Attrezzature </t>
  </si>
  <si>
    <t xml:space="preserve">Fondo svalutazione crediti </t>
  </si>
  <si>
    <t xml:space="preserve">Insussistenze passive </t>
  </si>
  <si>
    <t xml:space="preserve">Banca </t>
  </si>
  <si>
    <t xml:space="preserve">Interessi passivi </t>
  </si>
  <si>
    <t xml:space="preserve">Macchinario </t>
  </si>
  <si>
    <t xml:space="preserve">Capitale sociale </t>
  </si>
  <si>
    <t xml:space="preserve">Mutui passivi </t>
  </si>
  <si>
    <t>SIG. CROCE C/CONFERIMENTO</t>
  </si>
  <si>
    <t>SIG. MELLI C/CONFERIMENTO</t>
  </si>
  <si>
    <t>SIG. COSTANZI C/CONFERIMENTO</t>
  </si>
  <si>
    <t>In data 1/4 viene costituita una s.n.c. con un Capitale Sociale di 250.000 € cosi suddiviso:</t>
  </si>
  <si>
    <t>·         Sig. Croce 20%</t>
  </si>
  <si>
    <t>·         Sig. Melli 30%</t>
  </si>
  <si>
    <t>·         Sig. Costanzi 50%</t>
  </si>
  <si>
    <t xml:space="preserve">Il sig. Croce conferisce denaro in un conto corrente bancario. </t>
  </si>
  <si>
    <t xml:space="preserve">Il sig. Melli conferisce materie prime per 20.000 € e denaro contante per la parte restante. </t>
  </si>
  <si>
    <t>MATERIE PRIME</t>
  </si>
  <si>
    <t>Il sig. Costanzi apporta un’azienda già in funzionamento cosi costituita:</t>
  </si>
  <si>
    <t>DENARO IN CASSA</t>
  </si>
  <si>
    <t>·         Macchinari 100.000 €</t>
  </si>
  <si>
    <t>·         Materie prime 50.000 €</t>
  </si>
  <si>
    <t>·         Crediti 15.000 €</t>
  </si>
  <si>
    <t>·         Debiti verso fornitori 25.000 €</t>
  </si>
  <si>
    <t>·         Anticipazioni bancarie 40.000 €</t>
  </si>
  <si>
    <t>CREDITI VARI</t>
  </si>
  <si>
    <t>AVVIAMENTO</t>
  </si>
  <si>
    <t>DEBITI VERSO FORNITORI</t>
  </si>
  <si>
    <t>ANTICIPAZIONI BANCARIE</t>
  </si>
  <si>
    <t>MACCHINARIO INDUSTRIALE</t>
  </si>
  <si>
    <t>    2/09 acquistato macchinario industriale di 9.000 € + IVA. Euro 2.000 sono pagati in contanti, il resto tramite bonifico bancario;</t>
  </si>
  <si>
    <t xml:space="preserve">IVA NC CREDITO </t>
  </si>
  <si>
    <t>DEBITO VS FORNITORE</t>
  </si>
  <si>
    <t xml:space="preserve"> 10/09 venduti prodotti per 30.000 € + IVA. Euro 10.000 sono riscossi con denaro contante, il resto con una cambiale a un mese;</t>
  </si>
  <si>
    <t>PRODOTTI C/VENDITE</t>
  </si>
  <si>
    <t>CAMBIALE ATTIVA</t>
  </si>
  <si>
    <t>F.DO AMMORTAMENTO</t>
  </si>
  <si>
    <t xml:space="preserve"> 13/09 un macchinario, del costo storico di 4.000 €, ammortizzato per 2.200 €, viene ceduto a 2.000 € + IVA; l'incasso avviene tramite bonifico bancario.</t>
  </si>
  <si>
    <t>CREDITO VS CLIENTE</t>
  </si>
  <si>
    <t>PLUSVALENZA</t>
  </si>
  <si>
    <t>MATERIE PRIME C/ACQUISTI</t>
  </si>
  <si>
    <t xml:space="preserve"> 20/09 acquistate materie prime per 13.000 € + IVA, sulle quali viene praticato uno sconto del 2%. Il pagamento avviene in maniera immediata con bonifico bancario;</t>
  </si>
  <si>
    <t>SCONTO ATTIVO</t>
  </si>
  <si>
    <t>DEBITI VS FORNITORI</t>
  </si>
  <si>
    <t>27/09 liquidate le retribuzioni spettanti al personale per 18.000 €. Ai lavoratori competono assegni per il nucleo familiare e indennità di malattia per 3.000 €. Gli oneri sociali a carico dell’impresa ammontano a 5.000 €. Le ritenute sociali a carico dei lavoratori sono pari a 600 € e le ritenute fiscali ammontano a 400 €.</t>
  </si>
  <si>
    <t>CRED</t>
  </si>
  <si>
    <t>IST. PREVIDENZIALI</t>
  </si>
  <si>
    <t>PERSONALE C/RETRIBUZIONI</t>
  </si>
  <si>
    <t>DEB</t>
  </si>
  <si>
    <t>DEB. PER RITENUTE FISCALI</t>
  </si>
  <si>
    <t xml:space="preserve"> 30/09 liquidata l’IVA del mese di Settembre;</t>
  </si>
  <si>
    <t>RESI SU VENDITE</t>
  </si>
  <si>
    <t xml:space="preserve"> 2/10 avviene una restituzione di prodotti da nostri clienti per 800 €. I prodotti erano assoggettati ad IVA del 20%;</t>
  </si>
  <si>
    <t>TERRENO AGRICOLO</t>
  </si>
  <si>
    <t>9/10 si acquista un terreno agricolo per 50.000 €. Le imposte di registro, ipotecarie e catastali sono pari a 12.000 €. Il compenso al notaio è pari a 6.000 € + IVA, e gli oneri accessori sostenuti dallo stesso sono di 2.000 €; il pagamento dei debiti avviene con bonifico bancario;</t>
  </si>
  <si>
    <t>IMPOSTE DI REGISTRO</t>
  </si>
  <si>
    <t>SP. NOTARILI</t>
  </si>
  <si>
    <t>ONERI NOTARILI</t>
  </si>
  <si>
    <t>DEBITO VS FORNITORI</t>
  </si>
  <si>
    <t>10/10 gli effetti attivi relativi alla vendita di prodotti in data 10/09, sono regolarmente incassati tramite bonifico bancario;</t>
  </si>
  <si>
    <t>16/10 pagata l’IVA relativa al mese di Settembre;</t>
  </si>
  <si>
    <t xml:space="preserve"> 20/10 riscosso un credito verso clienti per 1.500 € tramite banca, concedendo uno sconto del 3% fuori fattura;</t>
  </si>
  <si>
    <t>SCONTO PASSIVO</t>
  </si>
  <si>
    <t>CREDITO VS CLIENTI</t>
  </si>
  <si>
    <t>F.DO AMMORTAMENTO IMPIANTO</t>
  </si>
  <si>
    <t>23/10 un impianto, del costo storico di 6.000 €, ammortizzato per 3.000 €, viene ceduto a 1.000 € + IVA. L'incasso avviene con bonifico bancario.</t>
  </si>
  <si>
    <t>IMPIANTO</t>
  </si>
  <si>
    <t>CREDITO V/ CLIENTI</t>
  </si>
  <si>
    <t xml:space="preserve"> 25/10 Ottenuto dalla banca un mutuo di 10.000 € mediante accredito in conto corrente bancario con contestuale versamento da parte dell’azienda di oneri per contrazione di mutuo pari a 2.500 €.</t>
  </si>
  <si>
    <t>ONERI BANCARI</t>
  </si>
  <si>
    <t>MUTUO PASSIVO</t>
  </si>
  <si>
    <t>FABRICATO INDUSTRIALE</t>
  </si>
  <si>
    <t xml:space="preserve"> 26/10 Acquistato fabbricato industriale per 70.000 € + IVA. Il compenso spettante al notaio ammonta a 6.000 € + IVA; gli oneri sostenuti dal notaio sono pari a 2.000 €. Il pagamento avviene tramite bonifico bancario.</t>
  </si>
  <si>
    <t xml:space="preserve">DEBITO VS FORNITORE </t>
  </si>
  <si>
    <t>AMMORTAMENTO IMPIANTO</t>
  </si>
  <si>
    <t>Al 31/12, la società presenta inoltre le seguenti scritture di assestamento</t>
  </si>
  <si>
    <t>Un impianto del costo storico di 30.000 € viene ammortizzato del 20%;</t>
  </si>
  <si>
    <t>AMMORTAMENTO SPESE R.&amp;S.</t>
  </si>
  <si>
    <t xml:space="preserve">Ammortizzate del 20% spese per ricerca e sviluppo il cui costo storico ammontava a 20.000 €. </t>
  </si>
  <si>
    <t>F.DO AMMORTAMENTO SPESE R.&amp;S.</t>
  </si>
  <si>
    <t>ACCANTONAMENTO F.DO SVALUTAZIONE CREDITI</t>
  </si>
  <si>
    <t>Portato a 10.000 € il fondo svalutazione crediti che ammontava a 7.000 €.</t>
  </si>
  <si>
    <t>F.DO SVALUTAZIONE CREDITI</t>
  </si>
  <si>
    <t>MERCI</t>
  </si>
  <si>
    <t xml:space="preserve"> Si valutano le rimanenze di merci per 8.000 €.</t>
  </si>
  <si>
    <t>MERCI C/RIMANENZE FINALI</t>
  </si>
  <si>
    <t>ACCANTONAMENTI A FONDO TFR</t>
  </si>
  <si>
    <t xml:space="preserve"> Accantonati 1.500 € al fondo TFR.</t>
  </si>
  <si>
    <t>Si integrano spese di consulenza per 6.000 €, sostenute durante l’anno, per le quali non è ancora stata ricevuta la relativa fattura.</t>
  </si>
  <si>
    <t>FITTI ATTIVI</t>
  </si>
  <si>
    <t>La società fitta un capannone a 8.000 € annuali. La riscossione avviene il 16/5 di ogni anno, in maniera anticipata.</t>
  </si>
  <si>
    <t>RISCONTO PASSIVO</t>
  </si>
  <si>
    <t xml:space="preserve">La società paga l’1/6 di ogni anno, interessi passivi posticipati su un mutuo di 25.000 €, al tasso del 5%. </t>
  </si>
  <si>
    <t>RATEO PASSIVO</t>
  </si>
  <si>
    <t>RATEI ATTIVI</t>
  </si>
  <si>
    <t>La società fitta un fabbricato a 3.000 € semestrali. La riscossione avviene il 28/2 e il 31/8 di ogni anno in maniera posticipata.</t>
  </si>
  <si>
    <t>RISCONTO ATTIVO</t>
  </si>
  <si>
    <t>SPESE MANUTENZIONE</t>
  </si>
  <si>
    <t>La società paga in via anticipata, l’1/3 e l’1/09 di ogni anno, un canone di manutenzione impianti semestrale di 12.000 €.</t>
  </si>
  <si>
    <t>IMPRESA INDIVIDUALE</t>
  </si>
  <si>
    <t>Conto Economico</t>
  </si>
  <si>
    <t>1° ip)</t>
  </si>
  <si>
    <t>2° ip)</t>
  </si>
  <si>
    <t>3° ip)</t>
  </si>
  <si>
    <t>Prelevamenti del titolare</t>
  </si>
  <si>
    <t>SOCIETA' DI PERSONE</t>
  </si>
  <si>
    <t>Socio A c/utili</t>
  </si>
  <si>
    <t>Socio B c/utili</t>
  </si>
  <si>
    <t>Riserva facoltativa</t>
  </si>
  <si>
    <t>ip perdita)</t>
  </si>
  <si>
    <t>Perdita di esercizio</t>
  </si>
  <si>
    <t>1°ip)</t>
  </si>
  <si>
    <t>Socio A c/reintegro</t>
  </si>
  <si>
    <t>Socio B c/reintegro</t>
  </si>
  <si>
    <t>SOCIETA' DI CAPITALI</t>
  </si>
  <si>
    <t>Riserva legale</t>
  </si>
  <si>
    <t>Riserva statutaria</t>
  </si>
  <si>
    <t>Riserva straordinaria</t>
  </si>
  <si>
    <t>Amministratori c/competenze</t>
  </si>
  <si>
    <t>Azionisti c/dividendi</t>
  </si>
  <si>
    <t>Esercizio 1):</t>
  </si>
  <si>
    <t>Socio C c/utili</t>
  </si>
  <si>
    <t>Esercizio 2):</t>
  </si>
  <si>
    <t>Socio C c/reintegro</t>
  </si>
  <si>
    <t>Socio D c/reintegro</t>
  </si>
  <si>
    <t>Esercizio 3)</t>
  </si>
  <si>
    <t>Situazione contabile a sezioni contrapposte con dati a scelta</t>
  </si>
  <si>
    <t>SCELTA: Antonella De Fazio</t>
  </si>
  <si>
    <t>…</t>
  </si>
  <si>
    <t>banca</t>
  </si>
  <si>
    <t>prodotti c/acquisti</t>
  </si>
  <si>
    <t>sopravvenienze passive</t>
  </si>
  <si>
    <t>f.do amm. Macchinario</t>
  </si>
  <si>
    <t>f.do svalutazione crediti</t>
  </si>
  <si>
    <t xml:space="preserve">Sopravvenienze passive </t>
  </si>
  <si>
    <t>1/5 Acquistate merci per 20.000 € + IVA, sulle quali viene concesso uno sconto del 4%. Al momento del pagamento viene effettuato un reso di 5.000€+IVA. Il pagamento del debito residuo avviene per due terzi con bonifico bancario e il resto con una cambiale a tre mesi.</t>
  </si>
  <si>
    <t xml:space="preserve">merci c/acquisti </t>
  </si>
  <si>
    <t>6/5 Venduti prodotti per 100.000 € + IVA. Al momento della consegna, a seguito di un difetto di fabbrica, viene effettuato un reso sui prodotti venduti per un totale di 10.000 € + IVA. L’incasso del credito avviene tramite bonifico bancario.</t>
  </si>
  <si>
    <t xml:space="preserve">resi su vendite </t>
  </si>
  <si>
    <t xml:space="preserve">terreno agricolo </t>
  </si>
  <si>
    <t>9/5 Si acquista un terreno agricolo per 90.000 €. Le imposte di registro, ipotecarie e catastali sono pari a 14.000 €. Il compenso spettante al notaio è pari a 7.000 € + IVA, e gli oneri accessori sostenuti dallo stesso sono di 2.500 €; il pagamento dei debiti avviene tramite bonifico bancario.</t>
  </si>
  <si>
    <t>20/5 Il macchinario viene ceduto alla Alfa S.p.A. a 3.500 € + IVA. Contestualmente, si acquista dalla stessa società un impianto del valore di 55.000€+IVA. Il pagamento del debito residuo avviene tramite bonifico bancario.</t>
  </si>
  <si>
    <t>Crediti v/ALFA</t>
  </si>
  <si>
    <t>Debiti v/ALFA</t>
  </si>
  <si>
    <t>29/5 Liquidate le retribuzioni spettanti al personale per 25.000 €.  Le ritenute sociali a carico dei lavoratori sono pari a 1.200. Gli oneri sociali a carico dell’impresa ammontano a 5.000 €. Ai lavoratori competono assegni per il nucleo familiare e indennità di malattia per 3.000 €.  Le ritenute fiscali a carico dei lavoratori ammontano a 1.000 €.</t>
  </si>
  <si>
    <t>cred</t>
  </si>
  <si>
    <t>ist. Previdenziali</t>
  </si>
  <si>
    <t>deb</t>
  </si>
  <si>
    <t>ist. Previdenziale</t>
  </si>
  <si>
    <t>deb. Per ritenute fiscali</t>
  </si>
  <si>
    <t>debiti per ritenute</t>
  </si>
  <si>
    <t>31/5 Liquidata e pagata l’IVA di maggio.</t>
  </si>
  <si>
    <t>IVA ns Credito</t>
  </si>
  <si>
    <t>1/8 Gli effetti in scadenza relativi all’acquisto del 1/5 sono regolarmente pagati con bonifico bancario.</t>
  </si>
  <si>
    <t>12/10 Si stipula un contratto di affitto di un fabbricato. Alla stessa data viene pagata la rata annuale di 10.000 € tramite bonifico bancario.</t>
  </si>
  <si>
    <t>Ammortamento Attrezzature</t>
  </si>
  <si>
    <r>
      <t xml:space="preserve">Al 31/12, l’impresa presenta inoltre le seguenti scritture di assestamento: 
</t>
    </r>
    <r>
      <rPr>
        <sz val="10"/>
        <color indexed="8"/>
        <rFont val="Calibri"/>
        <family val="2"/>
      </rPr>
      <t>1. Le attrezzature vengono ammortizzate del 20%. 
2. Il fondo svalutazione crediti viene portato a 20.000 €. 
3. La società paga il 26/4 di ogni anno, interessi passivi posticipati sul mutuo, al tasso del 5%. 
4. Si integrano spese di consulenza per 5.000 €, sostenute durante l’anno, per le quali non è ancora stata ricevuta la relativa fattura. 
5. Si rileva il risconto del fitto pagato per il fabbricato in data 12/10.
6. Dall'inventario risulta che i prodotti finiti in rimanenza ammontano a 18.000€.</t>
    </r>
  </si>
  <si>
    <t>F.do Ammort.to Attrezzature</t>
  </si>
  <si>
    <t>Accantonamento d.fo sval credi.</t>
  </si>
  <si>
    <t>Rateo passivo</t>
  </si>
  <si>
    <t>Sp. Di consulenza</t>
  </si>
  <si>
    <t>prodotti finiti</t>
  </si>
  <si>
    <t>rimanenze</t>
  </si>
  <si>
    <t>F.do svalutazione crediti</t>
  </si>
  <si>
    <t>prodotti finiti c/ rimanenze finali</t>
  </si>
  <si>
    <t>100000 s</t>
  </si>
  <si>
    <t>40000 s</t>
  </si>
  <si>
    <t>chiuso</t>
  </si>
  <si>
    <t>1500 s</t>
  </si>
  <si>
    <t>70000 s</t>
  </si>
  <si>
    <t>2694,44 s</t>
  </si>
  <si>
    <t>f.do amm.to macchin.</t>
  </si>
  <si>
    <t>2000 s</t>
  </si>
  <si>
    <t>50000 s</t>
  </si>
  <si>
    <t>180000 s</t>
  </si>
  <si>
    <t>f.do sval.cred.</t>
  </si>
  <si>
    <t>merci c/ vendite</t>
  </si>
  <si>
    <t>15000 s</t>
  </si>
  <si>
    <t>63500 s</t>
  </si>
  <si>
    <t>8000 s</t>
  </si>
  <si>
    <t>13800 s</t>
  </si>
  <si>
    <t>merci c/ acquisti</t>
  </si>
  <si>
    <t>IVA ns. credito</t>
  </si>
  <si>
    <t>IVA ns. debito</t>
  </si>
  <si>
    <t>20000 s</t>
  </si>
  <si>
    <t>cambiali passive</t>
  </si>
  <si>
    <t>crediti vs. clienti</t>
  </si>
  <si>
    <t>prodotti c/ vendite</t>
  </si>
  <si>
    <t>resi su vendite</t>
  </si>
  <si>
    <t>10000 s</t>
  </si>
  <si>
    <t>terreno agricolo</t>
  </si>
  <si>
    <t>crediti Vs. ALFA</t>
  </si>
  <si>
    <t>113500 s</t>
  </si>
  <si>
    <t>minusvalenza</t>
  </si>
  <si>
    <t>debiti Vs. ALFA</t>
  </si>
  <si>
    <t>11500 s</t>
  </si>
  <si>
    <t>55000 s</t>
  </si>
  <si>
    <t>25000 s</t>
  </si>
  <si>
    <t>personale c/ retribuzione</t>
  </si>
  <si>
    <t>5000 s</t>
  </si>
  <si>
    <t>erario C/ IVA</t>
  </si>
  <si>
    <t>amm.to attrezzature</t>
  </si>
  <si>
    <t>acc.to f.do sval. Cred.</t>
  </si>
  <si>
    <t>f.do sval. Cred.</t>
  </si>
  <si>
    <t>spese consulenza</t>
  </si>
  <si>
    <t>7833,33 s</t>
  </si>
  <si>
    <t>rateo passivo</t>
  </si>
  <si>
    <t>18000 s</t>
  </si>
  <si>
    <t>banca c/c passivo</t>
  </si>
  <si>
    <t>insuss. Pass.</t>
  </si>
  <si>
    <t>interessi pass.</t>
  </si>
  <si>
    <t>terreno agr.</t>
  </si>
  <si>
    <t>prodotti c/ac.</t>
  </si>
  <si>
    <t>prodotti c/vendite</t>
  </si>
  <si>
    <t>f.do sval. Cr.</t>
  </si>
  <si>
    <t>sopr. Pass.</t>
  </si>
  <si>
    <t>prodotti fin. c/ rim. Fin.</t>
  </si>
  <si>
    <t>f.do amm. Attr.</t>
  </si>
  <si>
    <t>merci c/acq.</t>
  </si>
  <si>
    <t>minusv.</t>
  </si>
  <si>
    <t>amm. Attrez</t>
  </si>
  <si>
    <t>acc. F.do sv.</t>
  </si>
  <si>
    <t>spese cons.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</si>
</sst>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dd/mm/yy;@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49"/>
      <name val="Times New Roman"/>
      <family val="1"/>
    </font>
    <font>
      <sz val="11"/>
      <color indexed="53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7"/>
      <name val="Calibri"/>
      <family val="2"/>
    </font>
    <font>
      <b/>
      <i/>
      <sz val="11"/>
      <color indexed="17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8"/>
      <name val="Bahnschrift Light SemiCondensed"/>
      <family val="2"/>
    </font>
    <font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2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4" tint="-0.24997000396251678"/>
      <name val="Times New Roman"/>
      <family val="1"/>
    </font>
    <font>
      <sz val="11"/>
      <color theme="5" tint="-0.24997000396251678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i/>
      <sz val="8"/>
      <color theme="1"/>
      <name val="Times New Roman"/>
      <family val="1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rgb="FF00B050"/>
      <name val="Calibri"/>
      <family val="2"/>
    </font>
    <font>
      <sz val="9"/>
      <color theme="1"/>
      <name val="Calibri"/>
      <family val="2"/>
    </font>
    <font>
      <b/>
      <i/>
      <sz val="11"/>
      <color rgb="FF00B050"/>
      <name val="Calibri"/>
      <family val="2"/>
    </font>
    <font>
      <b/>
      <i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Bahnschrift Light SemiCondensed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E8581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3333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7030A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 style="double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 style="double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ck"/>
      <top/>
      <bottom/>
    </border>
    <border>
      <left/>
      <right style="thick"/>
      <top style="thick"/>
      <bottom/>
    </border>
    <border>
      <left/>
      <right style="thick"/>
      <top style="thin"/>
      <bottom style="double"/>
    </border>
    <border>
      <left style="thick"/>
      <right/>
      <top style="thin"/>
      <bottom style="double"/>
    </border>
    <border>
      <left style="thin"/>
      <right style="thin"/>
      <top/>
      <bottom/>
    </border>
    <border>
      <left/>
      <right style="thin"/>
      <top/>
      <bottom style="double"/>
    </border>
    <border>
      <left/>
      <right/>
      <top/>
      <bottom style="double"/>
    </border>
    <border>
      <left style="thick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double"/>
      <bottom/>
    </border>
    <border>
      <left style="thin"/>
      <right/>
      <top style="thin"/>
      <bottom style="thin"/>
    </border>
    <border>
      <left/>
      <right/>
      <top/>
      <bottom style="thick"/>
    </border>
    <border>
      <left style="medium"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1" fillId="28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0">
    <xf numFmtId="0" fontId="0" fillId="0" borderId="0" xfId="0" applyFont="1" applyAlignment="1">
      <alignment/>
    </xf>
    <xf numFmtId="0" fontId="63" fillId="0" borderId="10" xfId="0" applyFont="1" applyBorder="1" applyAlignment="1">
      <alignment/>
    </xf>
    <xf numFmtId="164" fontId="63" fillId="0" borderId="10" xfId="43" applyFont="1" applyBorder="1" applyAlignment="1">
      <alignment/>
    </xf>
    <xf numFmtId="0" fontId="63" fillId="0" borderId="11" xfId="0" applyFont="1" applyBorder="1" applyAlignment="1">
      <alignment/>
    </xf>
    <xf numFmtId="164" fontId="63" fillId="0" borderId="11" xfId="43" applyFont="1" applyBorder="1" applyAlignment="1">
      <alignment/>
    </xf>
    <xf numFmtId="16" fontId="63" fillId="0" borderId="10" xfId="0" applyNumberFormat="1" applyFont="1" applyBorder="1" applyAlignment="1">
      <alignment/>
    </xf>
    <xf numFmtId="16" fontId="63" fillId="0" borderId="11" xfId="0" applyNumberFormat="1" applyFont="1" applyBorder="1" applyAlignment="1">
      <alignment/>
    </xf>
    <xf numFmtId="16" fontId="63" fillId="8" borderId="11" xfId="0" applyNumberFormat="1" applyFont="1" applyFill="1" applyBorder="1" applyAlignment="1">
      <alignment/>
    </xf>
    <xf numFmtId="0" fontId="63" fillId="33" borderId="11" xfId="0" applyFont="1" applyFill="1" applyBorder="1" applyAlignment="1">
      <alignment/>
    </xf>
    <xf numFmtId="164" fontId="63" fillId="33" borderId="11" xfId="43" applyFont="1" applyFill="1" applyBorder="1" applyAlignment="1">
      <alignment/>
    </xf>
    <xf numFmtId="0" fontId="63" fillId="8" borderId="11" xfId="0" applyFont="1" applyFill="1" applyBorder="1" applyAlignment="1">
      <alignment/>
    </xf>
    <xf numFmtId="164" fontId="63" fillId="8" borderId="11" xfId="43" applyFont="1" applyFill="1" applyBorder="1" applyAlignment="1">
      <alignment/>
    </xf>
    <xf numFmtId="0" fontId="63" fillId="9" borderId="11" xfId="0" applyFont="1" applyFill="1" applyBorder="1" applyAlignment="1">
      <alignment/>
    </xf>
    <xf numFmtId="164" fontId="63" fillId="9" borderId="11" xfId="43" applyFont="1" applyFill="1" applyBorder="1" applyAlignment="1">
      <alignment/>
    </xf>
    <xf numFmtId="0" fontId="63" fillId="0" borderId="12" xfId="0" applyFont="1" applyBorder="1" applyAlignment="1">
      <alignment/>
    </xf>
    <xf numFmtId="164" fontId="63" fillId="0" borderId="12" xfId="43" applyFont="1" applyBorder="1" applyAlignment="1">
      <alignment/>
    </xf>
    <xf numFmtId="0" fontId="64" fillId="0" borderId="0" xfId="0" applyFont="1" applyAlignment="1">
      <alignment/>
    </xf>
    <xf numFmtId="0" fontId="65" fillId="11" borderId="11" xfId="0" applyFont="1" applyFill="1" applyBorder="1" applyAlignment="1">
      <alignment horizontal="center"/>
    </xf>
    <xf numFmtId="0" fontId="64" fillId="0" borderId="11" xfId="0" applyFont="1" applyBorder="1" applyAlignment="1">
      <alignment/>
    </xf>
    <xf numFmtId="164" fontId="64" fillId="0" borderId="11" xfId="43" applyFont="1" applyBorder="1" applyAlignment="1">
      <alignment/>
    </xf>
    <xf numFmtId="0" fontId="66" fillId="11" borderId="11" xfId="0" applyFont="1" applyFill="1" applyBorder="1" applyAlignment="1">
      <alignment horizontal="center"/>
    </xf>
    <xf numFmtId="16" fontId="64" fillId="0" borderId="11" xfId="0" applyNumberFormat="1" applyFont="1" applyBorder="1" applyAlignment="1">
      <alignment/>
    </xf>
    <xf numFmtId="164" fontId="64" fillId="0" borderId="11" xfId="43" applyFont="1" applyFill="1" applyBorder="1" applyAlignment="1">
      <alignment/>
    </xf>
    <xf numFmtId="0" fontId="64" fillId="0" borderId="10" xfId="0" applyFont="1" applyBorder="1" applyAlignment="1">
      <alignment/>
    </xf>
    <xf numFmtId="164" fontId="64" fillId="0" borderId="10" xfId="43" applyFont="1" applyFill="1" applyBorder="1" applyAlignment="1">
      <alignment/>
    </xf>
    <xf numFmtId="0" fontId="64" fillId="0" borderId="13" xfId="0" applyFont="1" applyBorder="1" applyAlignment="1">
      <alignment/>
    </xf>
    <xf numFmtId="164" fontId="64" fillId="0" borderId="13" xfId="43" applyFont="1" applyFill="1" applyBorder="1" applyAlignment="1">
      <alignment/>
    </xf>
    <xf numFmtId="164" fontId="64" fillId="0" borderId="10" xfId="43" applyFont="1" applyBorder="1" applyAlignment="1">
      <alignment/>
    </xf>
    <xf numFmtId="164" fontId="64" fillId="0" borderId="13" xfId="43" applyFont="1" applyBorder="1" applyAlignment="1">
      <alignment/>
    </xf>
    <xf numFmtId="16" fontId="64" fillId="0" borderId="10" xfId="0" applyNumberFormat="1" applyFont="1" applyBorder="1" applyAlignment="1">
      <alignment/>
    </xf>
    <xf numFmtId="0" fontId="64" fillId="6" borderId="11" xfId="0" applyFont="1" applyFill="1" applyBorder="1" applyAlignment="1">
      <alignment/>
    </xf>
    <xf numFmtId="164" fontId="64" fillId="6" borderId="11" xfId="43" applyFont="1" applyFill="1" applyBorder="1" applyAlignment="1">
      <alignment/>
    </xf>
    <xf numFmtId="0" fontId="64" fillId="6" borderId="0" xfId="0" applyFont="1" applyFill="1" applyAlignment="1">
      <alignment/>
    </xf>
    <xf numFmtId="0" fontId="64" fillId="9" borderId="0" xfId="0" applyFont="1" applyFill="1" applyAlignment="1">
      <alignment/>
    </xf>
    <xf numFmtId="0" fontId="64" fillId="0" borderId="14" xfId="0" applyFont="1" applyBorder="1" applyAlignment="1">
      <alignment/>
    </xf>
    <xf numFmtId="0" fontId="64" fillId="0" borderId="15" xfId="0" applyFont="1" applyBorder="1" applyAlignment="1">
      <alignment vertical="center" wrapText="1"/>
    </xf>
    <xf numFmtId="0" fontId="64" fillId="0" borderId="0" xfId="0" applyFont="1" applyAlignment="1">
      <alignment vertical="center" wrapText="1"/>
    </xf>
    <xf numFmtId="0" fontId="64" fillId="0" borderId="16" xfId="0" applyFont="1" applyBorder="1" applyAlignment="1">
      <alignment vertical="center" wrapText="1"/>
    </xf>
    <xf numFmtId="0" fontId="67" fillId="5" borderId="17" xfId="0" applyFont="1" applyFill="1" applyBorder="1" applyAlignment="1">
      <alignment horizontal="center"/>
    </xf>
    <xf numFmtId="0" fontId="67" fillId="5" borderId="18" xfId="0" applyFont="1" applyFill="1" applyBorder="1" applyAlignment="1">
      <alignment horizontal="center"/>
    </xf>
    <xf numFmtId="164" fontId="67" fillId="5" borderId="18" xfId="43" applyFont="1" applyFill="1" applyBorder="1" applyAlignment="1">
      <alignment horizontal="center"/>
    </xf>
    <xf numFmtId="164" fontId="67" fillId="5" borderId="19" xfId="43" applyFont="1" applyFill="1" applyBorder="1" applyAlignment="1">
      <alignment horizontal="center"/>
    </xf>
    <xf numFmtId="164" fontId="64" fillId="0" borderId="0" xfId="43" applyFont="1" applyBorder="1" applyAlignment="1">
      <alignment/>
    </xf>
    <xf numFmtId="0" fontId="68" fillId="0" borderId="0" xfId="0" applyFont="1" applyAlignment="1">
      <alignment/>
    </xf>
    <xf numFmtId="164" fontId="64" fillId="0" borderId="0" xfId="43" applyFont="1" applyAlignment="1">
      <alignment/>
    </xf>
    <xf numFmtId="0" fontId="69" fillId="0" borderId="20" xfId="0" applyFont="1" applyBorder="1" applyAlignment="1">
      <alignment/>
    </xf>
    <xf numFmtId="0" fontId="64" fillId="0" borderId="20" xfId="0" applyFont="1" applyBorder="1" applyAlignment="1">
      <alignment/>
    </xf>
    <xf numFmtId="164" fontId="64" fillId="0" borderId="20" xfId="43" applyFont="1" applyBorder="1" applyAlignment="1">
      <alignment/>
    </xf>
    <xf numFmtId="0" fontId="70" fillId="0" borderId="0" xfId="0" applyFont="1" applyAlignment="1">
      <alignment/>
    </xf>
    <xf numFmtId="164" fontId="64" fillId="0" borderId="0" xfId="43" applyFont="1" applyFill="1" applyBorder="1" applyAlignment="1">
      <alignment/>
    </xf>
    <xf numFmtId="0" fontId="71" fillId="0" borderId="0" xfId="0" applyFont="1" applyAlignment="1">
      <alignment/>
    </xf>
    <xf numFmtId="0" fontId="64" fillId="0" borderId="21" xfId="0" applyFont="1" applyBorder="1" applyAlignment="1">
      <alignment/>
    </xf>
    <xf numFmtId="0" fontId="64" fillId="0" borderId="22" xfId="0" applyFont="1" applyBorder="1" applyAlignment="1">
      <alignment/>
    </xf>
    <xf numFmtId="16" fontId="64" fillId="34" borderId="11" xfId="0" applyNumberFormat="1" applyFont="1" applyFill="1" applyBorder="1" applyAlignment="1">
      <alignment/>
    </xf>
    <xf numFmtId="16" fontId="64" fillId="2" borderId="11" xfId="0" applyNumberFormat="1" applyFont="1" applyFill="1" applyBorder="1" applyAlignment="1">
      <alignment/>
    </xf>
    <xf numFmtId="0" fontId="72" fillId="0" borderId="11" xfId="0" applyFont="1" applyBorder="1" applyAlignment="1">
      <alignment/>
    </xf>
    <xf numFmtId="0" fontId="64" fillId="3" borderId="11" xfId="0" applyFont="1" applyFill="1" applyBorder="1" applyAlignment="1">
      <alignment/>
    </xf>
    <xf numFmtId="164" fontId="64" fillId="3" borderId="11" xfId="43" applyFont="1" applyFill="1" applyBorder="1" applyAlignment="1">
      <alignment/>
    </xf>
    <xf numFmtId="0" fontId="64" fillId="8" borderId="11" xfId="0" applyFont="1" applyFill="1" applyBorder="1" applyAlignment="1">
      <alignment/>
    </xf>
    <xf numFmtId="164" fontId="64" fillId="8" borderId="11" xfId="43" applyFont="1" applyFill="1" applyBorder="1" applyAlignment="1">
      <alignment/>
    </xf>
    <xf numFmtId="6" fontId="64" fillId="0" borderId="0" xfId="0" applyNumberFormat="1" applyFont="1" applyAlignment="1">
      <alignment/>
    </xf>
    <xf numFmtId="0" fontId="64" fillId="23" borderId="11" xfId="0" applyFont="1" applyFill="1" applyBorder="1" applyAlignment="1">
      <alignment/>
    </xf>
    <xf numFmtId="164" fontId="64" fillId="23" borderId="11" xfId="43" applyFont="1" applyFill="1" applyBorder="1" applyAlignment="1">
      <alignment/>
    </xf>
    <xf numFmtId="0" fontId="64" fillId="7" borderId="11" xfId="0" applyFont="1" applyFill="1" applyBorder="1" applyAlignment="1">
      <alignment/>
    </xf>
    <xf numFmtId="164" fontId="64" fillId="7" borderId="11" xfId="43" applyFont="1" applyFill="1" applyBorder="1" applyAlignment="1">
      <alignment/>
    </xf>
    <xf numFmtId="0" fontId="64" fillId="14" borderId="11" xfId="0" applyFont="1" applyFill="1" applyBorder="1" applyAlignment="1">
      <alignment/>
    </xf>
    <xf numFmtId="164" fontId="64" fillId="14" borderId="11" xfId="43" applyFont="1" applyFill="1" applyBorder="1" applyAlignment="1">
      <alignment/>
    </xf>
    <xf numFmtId="16" fontId="0" fillId="0" borderId="0" xfId="0" applyNumberFormat="1" applyAlignment="1">
      <alignment/>
    </xf>
    <xf numFmtId="0" fontId="0" fillId="0" borderId="11" xfId="0" applyBorder="1" applyAlignment="1">
      <alignment/>
    </xf>
    <xf numFmtId="164" fontId="0" fillId="0" borderId="11" xfId="43" applyFont="1" applyBorder="1" applyAlignment="1">
      <alignment/>
    </xf>
    <xf numFmtId="16" fontId="0" fillId="0" borderId="11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Font="1" applyAlignment="1">
      <alignment/>
    </xf>
    <xf numFmtId="0" fontId="0" fillId="0" borderId="21" xfId="0" applyBorder="1" applyAlignment="1">
      <alignment/>
    </xf>
    <xf numFmtId="0" fontId="60" fillId="0" borderId="2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3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164" fontId="0" fillId="0" borderId="21" xfId="43" applyFont="1" applyBorder="1" applyAlignment="1">
      <alignment/>
    </xf>
    <xf numFmtId="164" fontId="0" fillId="0" borderId="0" xfId="43" applyFont="1" applyBorder="1" applyAlignment="1">
      <alignment/>
    </xf>
    <xf numFmtId="0" fontId="0" fillId="0" borderId="24" xfId="0" applyBorder="1" applyAlignment="1">
      <alignment/>
    </xf>
    <xf numFmtId="164" fontId="0" fillId="0" borderId="25" xfId="43" applyFont="1" applyBorder="1" applyAlignment="1">
      <alignment/>
    </xf>
    <xf numFmtId="164" fontId="0" fillId="0" borderId="24" xfId="43" applyFont="1" applyBorder="1" applyAlignment="1">
      <alignment/>
    </xf>
    <xf numFmtId="0" fontId="73" fillId="0" borderId="24" xfId="0" applyFont="1" applyBorder="1" applyAlignment="1">
      <alignment/>
    </xf>
    <xf numFmtId="164" fontId="0" fillId="0" borderId="26" xfId="43" applyFont="1" applyBorder="1" applyAlignment="1">
      <alignment/>
    </xf>
    <xf numFmtId="0" fontId="60" fillId="0" borderId="11" xfId="0" applyFont="1" applyBorder="1" applyAlignment="1">
      <alignment/>
    </xf>
    <xf numFmtId="0" fontId="60" fillId="0" borderId="11" xfId="0" applyFont="1" applyBorder="1" applyAlignment="1">
      <alignment horizontal="center"/>
    </xf>
    <xf numFmtId="164" fontId="0" fillId="0" borderId="0" xfId="43" applyFont="1" applyFill="1" applyBorder="1" applyAlignment="1">
      <alignment/>
    </xf>
    <xf numFmtId="164" fontId="0" fillId="0" borderId="11" xfId="43" applyFont="1" applyFill="1" applyBorder="1" applyAlignment="1">
      <alignment/>
    </xf>
    <xf numFmtId="0" fontId="73" fillId="0" borderId="0" xfId="0" applyFont="1" applyAlignment="1">
      <alignment/>
    </xf>
    <xf numFmtId="0" fontId="60" fillId="0" borderId="22" xfId="0" applyFont="1" applyBorder="1" applyAlignment="1">
      <alignment/>
    </xf>
    <xf numFmtId="0" fontId="60" fillId="0" borderId="27" xfId="0" applyFont="1" applyBorder="1" applyAlignment="1">
      <alignment/>
    </xf>
    <xf numFmtId="0" fontId="0" fillId="0" borderId="0" xfId="0" applyAlignment="1">
      <alignment horizontal="right"/>
    </xf>
    <xf numFmtId="0" fontId="60" fillId="0" borderId="20" xfId="0" applyFont="1" applyBorder="1" applyAlignment="1">
      <alignment/>
    </xf>
    <xf numFmtId="0" fontId="0" fillId="0" borderId="0" xfId="0" applyAlignment="1">
      <alignment horizontal="center"/>
    </xf>
    <xf numFmtId="0" fontId="0" fillId="0" borderId="28" xfId="0" applyBorder="1" applyAlignment="1">
      <alignment/>
    </xf>
    <xf numFmtId="164" fontId="0" fillId="0" borderId="12" xfId="43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164" fontId="0" fillId="0" borderId="10" xfId="43" applyFont="1" applyBorder="1" applyAlignment="1">
      <alignment/>
    </xf>
    <xf numFmtId="16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164" fontId="0" fillId="0" borderId="32" xfId="43" applyFont="1" applyBorder="1" applyAlignment="1">
      <alignment/>
    </xf>
    <xf numFmtId="164" fontId="0" fillId="0" borderId="33" xfId="43" applyFont="1" applyBorder="1" applyAlignment="1">
      <alignment/>
    </xf>
    <xf numFmtId="0" fontId="0" fillId="0" borderId="34" xfId="0" applyBorder="1" applyAlignment="1">
      <alignment/>
    </xf>
    <xf numFmtId="164" fontId="0" fillId="0" borderId="35" xfId="43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64" fontId="0" fillId="0" borderId="13" xfId="43" applyFont="1" applyBorder="1" applyAlignment="1">
      <alignment/>
    </xf>
    <xf numFmtId="164" fontId="0" fillId="0" borderId="38" xfId="43" applyFont="1" applyBorder="1" applyAlignment="1">
      <alignment/>
    </xf>
    <xf numFmtId="0" fontId="0" fillId="35" borderId="0" xfId="0" applyFill="1" applyAlignment="1">
      <alignment/>
    </xf>
    <xf numFmtId="0" fontId="0" fillId="33" borderId="0" xfId="0" applyFill="1" applyAlignment="1">
      <alignment/>
    </xf>
    <xf numFmtId="0" fontId="60" fillId="0" borderId="35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15" xfId="0" applyBorder="1" applyAlignment="1">
      <alignment/>
    </xf>
    <xf numFmtId="0" fontId="0" fillId="0" borderId="35" xfId="0" applyBorder="1" applyAlignment="1">
      <alignment/>
    </xf>
    <xf numFmtId="0" fontId="0" fillId="0" borderId="40" xfId="0" applyBorder="1" applyAlignment="1">
      <alignment/>
    </xf>
    <xf numFmtId="164" fontId="0" fillId="0" borderId="16" xfId="43" applyFont="1" applyBorder="1" applyAlignment="1">
      <alignment/>
    </xf>
    <xf numFmtId="0" fontId="73" fillId="0" borderId="34" xfId="0" applyFont="1" applyBorder="1" applyAlignment="1">
      <alignment/>
    </xf>
    <xf numFmtId="16" fontId="0" fillId="0" borderId="34" xfId="0" applyNumberFormat="1" applyBorder="1" applyAlignment="1">
      <alignment/>
    </xf>
    <xf numFmtId="0" fontId="0" fillId="0" borderId="41" xfId="0" applyBorder="1" applyAlignment="1">
      <alignment/>
    </xf>
    <xf numFmtId="164" fontId="0" fillId="0" borderId="42" xfId="43" applyFont="1" applyBorder="1" applyAlignment="1">
      <alignment/>
    </xf>
    <xf numFmtId="0" fontId="0" fillId="0" borderId="43" xfId="0" applyBorder="1" applyAlignment="1">
      <alignment/>
    </xf>
    <xf numFmtId="164" fontId="0" fillId="0" borderId="44" xfId="43" applyFont="1" applyBorder="1" applyAlignment="1">
      <alignment/>
    </xf>
    <xf numFmtId="164" fontId="0" fillId="17" borderId="35" xfId="43" applyFont="1" applyFill="1" applyBorder="1" applyAlignment="1">
      <alignment/>
    </xf>
    <xf numFmtId="164" fontId="0" fillId="36" borderId="11" xfId="43" applyFont="1" applyFill="1" applyBorder="1" applyAlignment="1">
      <alignment/>
    </xf>
    <xf numFmtId="164" fontId="19" fillId="37" borderId="35" xfId="43" applyFont="1" applyFill="1" applyBorder="1" applyAlignment="1">
      <alignment/>
    </xf>
    <xf numFmtId="164" fontId="0" fillId="37" borderId="35" xfId="43" applyFont="1" applyFill="1" applyBorder="1" applyAlignment="1">
      <alignment/>
    </xf>
    <xf numFmtId="164" fontId="0" fillId="38" borderId="11" xfId="43" applyFont="1" applyFill="1" applyBorder="1" applyAlignment="1">
      <alignment/>
    </xf>
    <xf numFmtId="164" fontId="0" fillId="0" borderId="23" xfId="43" applyFont="1" applyBorder="1" applyAlignment="1">
      <alignment/>
    </xf>
    <xf numFmtId="0" fontId="0" fillId="0" borderId="16" xfId="0" applyBorder="1" applyAlignment="1">
      <alignment/>
    </xf>
    <xf numFmtId="164" fontId="0" fillId="0" borderId="41" xfId="43" applyFont="1" applyBorder="1" applyAlignment="1">
      <alignment/>
    </xf>
    <xf numFmtId="164" fontId="0" fillId="0" borderId="45" xfId="43" applyFont="1" applyBorder="1" applyAlignment="1">
      <alignment/>
    </xf>
    <xf numFmtId="164" fontId="0" fillId="0" borderId="46" xfId="43" applyFont="1" applyBorder="1" applyAlignment="1">
      <alignment/>
    </xf>
    <xf numFmtId="0" fontId="0" fillId="0" borderId="45" xfId="0" applyBorder="1" applyAlignment="1">
      <alignment/>
    </xf>
    <xf numFmtId="164" fontId="0" fillId="0" borderId="15" xfId="43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164" fontId="0" fillId="0" borderId="50" xfId="43" applyFont="1" applyBorder="1" applyAlignment="1">
      <alignment/>
    </xf>
    <xf numFmtId="164" fontId="0" fillId="0" borderId="49" xfId="43" applyFont="1" applyBorder="1" applyAlignment="1">
      <alignment/>
    </xf>
    <xf numFmtId="0" fontId="74" fillId="0" borderId="0" xfId="0" applyFont="1" applyAlignment="1">
      <alignment/>
    </xf>
    <xf numFmtId="164" fontId="60" fillId="0" borderId="21" xfId="43" applyFont="1" applyBorder="1" applyAlignment="1">
      <alignment/>
    </xf>
    <xf numFmtId="164" fontId="0" fillId="0" borderId="0" xfId="43" applyFont="1" applyBorder="1" applyAlignment="1">
      <alignment horizontal="right"/>
    </xf>
    <xf numFmtId="164" fontId="60" fillId="0" borderId="45" xfId="43" applyFont="1" applyBorder="1" applyAlignment="1">
      <alignment/>
    </xf>
    <xf numFmtId="164" fontId="60" fillId="0" borderId="0" xfId="43" applyFont="1" applyBorder="1" applyAlignment="1">
      <alignment/>
    </xf>
    <xf numFmtId="164" fontId="0" fillId="0" borderId="21" xfId="43" applyFont="1" applyBorder="1" applyAlignment="1">
      <alignment horizontal="center"/>
    </xf>
    <xf numFmtId="164" fontId="0" fillId="0" borderId="0" xfId="43" applyFont="1" applyBorder="1" applyAlignment="1">
      <alignment horizontal="center"/>
    </xf>
    <xf numFmtId="164" fontId="0" fillId="0" borderId="0" xfId="0" applyNumberFormat="1" applyAlignment="1">
      <alignment/>
    </xf>
    <xf numFmtId="164" fontId="60" fillId="0" borderId="0" xfId="0" applyNumberFormat="1" applyFont="1" applyAlignment="1">
      <alignment/>
    </xf>
    <xf numFmtId="164" fontId="0" fillId="0" borderId="49" xfId="43" applyFont="1" applyBorder="1" applyAlignment="1">
      <alignment/>
    </xf>
    <xf numFmtId="0" fontId="60" fillId="0" borderId="24" xfId="0" applyFont="1" applyBorder="1" applyAlignment="1">
      <alignment/>
    </xf>
    <xf numFmtId="164" fontId="60" fillId="0" borderId="51" xfId="0" applyNumberFormat="1" applyFont="1" applyBorder="1" applyAlignment="1">
      <alignment/>
    </xf>
    <xf numFmtId="164" fontId="60" fillId="0" borderId="52" xfId="43" applyFont="1" applyBorder="1" applyAlignment="1">
      <alignment/>
    </xf>
    <xf numFmtId="0" fontId="75" fillId="0" borderId="24" xfId="0" applyFont="1" applyBorder="1" applyAlignment="1">
      <alignment/>
    </xf>
    <xf numFmtId="164" fontId="60" fillId="0" borderId="51" xfId="43" applyFont="1" applyBorder="1" applyAlignment="1">
      <alignment/>
    </xf>
    <xf numFmtId="164" fontId="60" fillId="0" borderId="24" xfId="43" applyFont="1" applyBorder="1" applyAlignment="1">
      <alignment/>
    </xf>
    <xf numFmtId="0" fontId="76" fillId="0" borderId="11" xfId="0" applyFont="1" applyBorder="1" applyAlignment="1">
      <alignment horizontal="center"/>
    </xf>
    <xf numFmtId="164" fontId="0" fillId="17" borderId="11" xfId="43" applyFont="1" applyFill="1" applyBorder="1" applyAlignment="1">
      <alignment/>
    </xf>
    <xf numFmtId="164" fontId="76" fillId="0" borderId="11" xfId="43" applyFont="1" applyBorder="1" applyAlignment="1">
      <alignment/>
    </xf>
    <xf numFmtId="0" fontId="60" fillId="0" borderId="12" xfId="0" applyFont="1" applyBorder="1" applyAlignment="1">
      <alignment/>
    </xf>
    <xf numFmtId="0" fontId="77" fillId="0" borderId="0" xfId="0" applyFont="1" applyAlignment="1">
      <alignment vertical="center" wrapText="1"/>
    </xf>
    <xf numFmtId="0" fontId="0" fillId="0" borderId="53" xfId="0" applyBorder="1" applyAlignment="1">
      <alignment/>
    </xf>
    <xf numFmtId="164" fontId="0" fillId="0" borderId="53" xfId="43" applyFont="1" applyBorder="1" applyAlignment="1">
      <alignment/>
    </xf>
    <xf numFmtId="0" fontId="0" fillId="0" borderId="3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64" fontId="0" fillId="0" borderId="54" xfId="43" applyFont="1" applyBorder="1" applyAlignment="1">
      <alignment/>
    </xf>
    <xf numFmtId="164" fontId="0" fillId="0" borderId="55" xfId="43" applyFont="1" applyBorder="1" applyAlignment="1">
      <alignment/>
    </xf>
    <xf numFmtId="164" fontId="0" fillId="0" borderId="28" xfId="43" applyFont="1" applyBorder="1" applyAlignment="1">
      <alignment/>
    </xf>
    <xf numFmtId="164" fontId="0" fillId="0" borderId="22" xfId="43" applyFont="1" applyBorder="1" applyAlignment="1">
      <alignment/>
    </xf>
    <xf numFmtId="164" fontId="0" fillId="0" borderId="20" xfId="43" applyFont="1" applyBorder="1" applyAlignment="1">
      <alignment/>
    </xf>
    <xf numFmtId="0" fontId="0" fillId="0" borderId="55" xfId="0" applyBorder="1" applyAlignment="1">
      <alignment/>
    </xf>
    <xf numFmtId="164" fontId="0" fillId="0" borderId="21" xfId="0" applyNumberFormat="1" applyBorder="1" applyAlignment="1">
      <alignment/>
    </xf>
    <xf numFmtId="164" fontId="78" fillId="0" borderId="0" xfId="0" applyNumberFormat="1" applyFont="1" applyAlignment="1">
      <alignment/>
    </xf>
    <xf numFmtId="0" fontId="78" fillId="0" borderId="0" xfId="0" applyFont="1" applyAlignment="1">
      <alignment/>
    </xf>
    <xf numFmtId="164" fontId="78" fillId="0" borderId="21" xfId="0" applyNumberFormat="1" applyFont="1" applyBorder="1" applyAlignment="1">
      <alignment/>
    </xf>
    <xf numFmtId="0" fontId="79" fillId="0" borderId="0" xfId="0" applyFont="1" applyAlignment="1">
      <alignment/>
    </xf>
    <xf numFmtId="164" fontId="80" fillId="0" borderId="56" xfId="43" applyFont="1" applyBorder="1" applyAlignment="1">
      <alignment/>
    </xf>
    <xf numFmtId="0" fontId="80" fillId="0" borderId="0" xfId="0" applyFont="1" applyAlignment="1">
      <alignment/>
    </xf>
    <xf numFmtId="164" fontId="80" fillId="0" borderId="0" xfId="0" applyNumberFormat="1" applyFont="1" applyAlignment="1">
      <alignment/>
    </xf>
    <xf numFmtId="0" fontId="81" fillId="0" borderId="0" xfId="0" applyFont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3" fontId="0" fillId="0" borderId="37" xfId="0" applyNumberFormat="1" applyBorder="1" applyAlignment="1">
      <alignment/>
    </xf>
    <xf numFmtId="165" fontId="82" fillId="0" borderId="11" xfId="0" applyNumberFormat="1" applyFont="1" applyBorder="1" applyAlignment="1">
      <alignment horizontal="center"/>
    </xf>
    <xf numFmtId="164" fontId="83" fillId="0" borderId="11" xfId="43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84" fillId="0" borderId="57" xfId="0" applyFont="1" applyBorder="1" applyAlignment="1">
      <alignment/>
    </xf>
    <xf numFmtId="0" fontId="84" fillId="0" borderId="31" xfId="0" applyFont="1" applyBorder="1" applyAlignment="1">
      <alignment/>
    </xf>
    <xf numFmtId="0" fontId="84" fillId="0" borderId="15" xfId="0" applyFont="1" applyBorder="1" applyAlignment="1">
      <alignment/>
    </xf>
    <xf numFmtId="0" fontId="84" fillId="0" borderId="0" xfId="0" applyFont="1" applyAlignment="1">
      <alignment/>
    </xf>
    <xf numFmtId="0" fontId="84" fillId="0" borderId="47" xfId="0" applyFont="1" applyBorder="1" applyAlignment="1">
      <alignment/>
    </xf>
    <xf numFmtId="0" fontId="84" fillId="0" borderId="37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59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4" fontId="0" fillId="0" borderId="37" xfId="43" applyFont="1" applyBorder="1" applyAlignment="1">
      <alignment/>
    </xf>
    <xf numFmtId="0" fontId="60" fillId="0" borderId="0" xfId="0" applyFont="1" applyAlignment="1">
      <alignment/>
    </xf>
    <xf numFmtId="0" fontId="60" fillId="0" borderId="15" xfId="0" applyFont="1" applyBorder="1" applyAlignment="1">
      <alignment/>
    </xf>
    <xf numFmtId="16" fontId="0" fillId="0" borderId="10" xfId="0" applyNumberFormat="1" applyBorder="1" applyAlignment="1">
      <alignment/>
    </xf>
    <xf numFmtId="0" fontId="60" fillId="0" borderId="37" xfId="0" applyFont="1" applyBorder="1" applyAlignment="1">
      <alignment/>
    </xf>
    <xf numFmtId="16" fontId="60" fillId="0" borderId="11" xfId="0" applyNumberFormat="1" applyFont="1" applyBorder="1" applyAlignment="1">
      <alignment/>
    </xf>
    <xf numFmtId="164" fontId="0" fillId="0" borderId="11" xfId="43" applyFont="1" applyBorder="1" applyAlignment="1">
      <alignment/>
    </xf>
    <xf numFmtId="0" fontId="0" fillId="33" borderId="59" xfId="0" applyFill="1" applyBorder="1" applyAlignment="1">
      <alignment/>
    </xf>
    <xf numFmtId="0" fontId="0" fillId="33" borderId="60" xfId="0" applyFill="1" applyBorder="1" applyAlignment="1">
      <alignment/>
    </xf>
    <xf numFmtId="0" fontId="0" fillId="33" borderId="61" xfId="0" applyFill="1" applyBorder="1" applyAlignment="1">
      <alignment/>
    </xf>
    <xf numFmtId="164" fontId="0" fillId="11" borderId="11" xfId="43" applyFont="1" applyFill="1" applyBorder="1" applyAlignment="1">
      <alignment/>
    </xf>
    <xf numFmtId="164" fontId="0" fillId="11" borderId="35" xfId="43" applyFont="1" applyFill="1" applyBorder="1" applyAlignment="1">
      <alignment/>
    </xf>
    <xf numFmtId="164" fontId="60" fillId="0" borderId="11" xfId="43" applyFont="1" applyBorder="1" applyAlignment="1">
      <alignment/>
    </xf>
    <xf numFmtId="164" fontId="60" fillId="0" borderId="35" xfId="43" applyFont="1" applyBorder="1" applyAlignment="1">
      <alignment/>
    </xf>
    <xf numFmtId="14" fontId="0" fillId="0" borderId="11" xfId="0" applyNumberFormat="1" applyBorder="1" applyAlignment="1">
      <alignment/>
    </xf>
    <xf numFmtId="0" fontId="0" fillId="17" borderId="59" xfId="0" applyFill="1" applyBorder="1" applyAlignment="1">
      <alignment/>
    </xf>
    <xf numFmtId="0" fontId="0" fillId="17" borderId="60" xfId="0" applyFill="1" applyBorder="1" applyAlignment="1">
      <alignment/>
    </xf>
    <xf numFmtId="0" fontId="0" fillId="17" borderId="61" xfId="0" applyFill="1" applyBorder="1" applyAlignment="1">
      <alignment/>
    </xf>
    <xf numFmtId="164" fontId="73" fillId="0" borderId="56" xfId="43" applyFont="1" applyBorder="1" applyAlignment="1">
      <alignment/>
    </xf>
    <xf numFmtId="164" fontId="73" fillId="0" borderId="0" xfId="0" applyNumberFormat="1" applyFont="1" applyAlignment="1">
      <alignment/>
    </xf>
    <xf numFmtId="0" fontId="85" fillId="11" borderId="57" xfId="0" applyFont="1" applyFill="1" applyBorder="1" applyAlignment="1">
      <alignment horizontal="center" vertical="center" wrapText="1"/>
    </xf>
    <xf numFmtId="0" fontId="85" fillId="11" borderId="31" xfId="0" applyFont="1" applyFill="1" applyBorder="1" applyAlignment="1">
      <alignment horizontal="center" vertical="center" wrapText="1"/>
    </xf>
    <xf numFmtId="0" fontId="85" fillId="11" borderId="58" xfId="0" applyFont="1" applyFill="1" applyBorder="1" applyAlignment="1">
      <alignment horizontal="center" vertical="center" wrapText="1"/>
    </xf>
    <xf numFmtId="0" fontId="85" fillId="11" borderId="15" xfId="0" applyFont="1" applyFill="1" applyBorder="1" applyAlignment="1">
      <alignment horizontal="center" vertical="center" wrapText="1"/>
    </xf>
    <xf numFmtId="0" fontId="85" fillId="11" borderId="0" xfId="0" applyFont="1" applyFill="1" applyAlignment="1">
      <alignment horizontal="center" vertical="center" wrapText="1"/>
    </xf>
    <xf numFmtId="0" fontId="85" fillId="11" borderId="16" xfId="0" applyFont="1" applyFill="1" applyBorder="1" applyAlignment="1">
      <alignment horizontal="center" vertical="center" wrapText="1"/>
    </xf>
    <xf numFmtId="0" fontId="85" fillId="11" borderId="47" xfId="0" applyFont="1" applyFill="1" applyBorder="1" applyAlignment="1">
      <alignment horizontal="center" vertical="center" wrapText="1"/>
    </xf>
    <xf numFmtId="0" fontId="85" fillId="11" borderId="37" xfId="0" applyFont="1" applyFill="1" applyBorder="1" applyAlignment="1">
      <alignment horizontal="center" vertical="center" wrapText="1"/>
    </xf>
    <xf numFmtId="0" fontId="85" fillId="11" borderId="48" xfId="0" applyFont="1" applyFill="1" applyBorder="1" applyAlignment="1">
      <alignment horizontal="center" vertical="center" wrapText="1"/>
    </xf>
    <xf numFmtId="0" fontId="64" fillId="0" borderId="57" xfId="0" applyFont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 wrapText="1"/>
    </xf>
    <xf numFmtId="0" fontId="64" fillId="0" borderId="58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47" xfId="0" applyFont="1" applyBorder="1" applyAlignment="1">
      <alignment horizontal="center" vertical="center" wrapText="1"/>
    </xf>
    <xf numFmtId="0" fontId="64" fillId="0" borderId="37" xfId="0" applyFont="1" applyBorder="1" applyAlignment="1">
      <alignment horizontal="center" vertical="center" wrapText="1"/>
    </xf>
    <xf numFmtId="0" fontId="64" fillId="0" borderId="48" xfId="0" applyFont="1" applyBorder="1" applyAlignment="1">
      <alignment horizontal="center" vertical="center" wrapText="1"/>
    </xf>
    <xf numFmtId="0" fontId="86" fillId="0" borderId="57" xfId="0" applyFont="1" applyBorder="1" applyAlignment="1">
      <alignment horizontal="center" vertical="center" wrapText="1"/>
    </xf>
    <xf numFmtId="0" fontId="86" fillId="0" borderId="31" xfId="0" applyFont="1" applyBorder="1" applyAlignment="1">
      <alignment horizontal="center" vertical="center" wrapText="1"/>
    </xf>
    <xf numFmtId="0" fontId="86" fillId="0" borderId="58" xfId="0" applyFont="1" applyBorder="1" applyAlignment="1">
      <alignment horizontal="center" vertical="center" wrapText="1"/>
    </xf>
    <xf numFmtId="0" fontId="86" fillId="0" borderId="15" xfId="0" applyFont="1" applyBorder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86" fillId="0" borderId="16" xfId="0" applyFont="1" applyBorder="1" applyAlignment="1">
      <alignment horizontal="center" vertical="center" wrapText="1"/>
    </xf>
    <xf numFmtId="0" fontId="86" fillId="0" borderId="47" xfId="0" applyFont="1" applyBorder="1" applyAlignment="1">
      <alignment horizontal="center" vertical="center" wrapText="1"/>
    </xf>
    <xf numFmtId="0" fontId="86" fillId="0" borderId="37" xfId="0" applyFont="1" applyBorder="1" applyAlignment="1">
      <alignment horizontal="center" vertical="center" wrapText="1"/>
    </xf>
    <xf numFmtId="0" fontId="86" fillId="0" borderId="48" xfId="0" applyFont="1" applyBorder="1" applyAlignment="1">
      <alignment horizontal="center" vertical="center" wrapText="1"/>
    </xf>
    <xf numFmtId="0" fontId="63" fillId="0" borderId="57" xfId="0" applyFont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center" wrapText="1"/>
    </xf>
    <xf numFmtId="0" fontId="63" fillId="0" borderId="58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47" xfId="0" applyFont="1" applyBorder="1" applyAlignment="1">
      <alignment horizontal="center" vertical="center" wrapText="1"/>
    </xf>
    <xf numFmtId="0" fontId="63" fillId="0" borderId="37" xfId="0" applyFont="1" applyBorder="1" applyAlignment="1">
      <alignment horizontal="center" vertical="center" wrapText="1"/>
    </xf>
    <xf numFmtId="0" fontId="63" fillId="0" borderId="48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74" fillId="0" borderId="57" xfId="0" applyFont="1" applyBorder="1" applyAlignment="1">
      <alignment horizontal="center" vertical="center" wrapText="1"/>
    </xf>
    <xf numFmtId="0" fontId="74" fillId="0" borderId="31" xfId="0" applyFont="1" applyBorder="1" applyAlignment="1">
      <alignment horizontal="center" vertical="center" wrapText="1"/>
    </xf>
    <xf numFmtId="0" fontId="74" fillId="0" borderId="58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0" fontId="74" fillId="0" borderId="47" xfId="0" applyFont="1" applyBorder="1" applyAlignment="1">
      <alignment horizontal="center" vertical="center" wrapText="1"/>
    </xf>
    <xf numFmtId="0" fontId="74" fillId="0" borderId="37" xfId="0" applyFont="1" applyBorder="1" applyAlignment="1">
      <alignment horizontal="center" vertical="center" wrapText="1"/>
    </xf>
    <xf numFmtId="0" fontId="74" fillId="0" borderId="48" xfId="0" applyFont="1" applyBorder="1" applyAlignment="1">
      <alignment horizontal="center" vertical="center" wrapText="1"/>
    </xf>
    <xf numFmtId="0" fontId="64" fillId="0" borderId="57" xfId="0" applyFont="1" applyBorder="1" applyAlignment="1">
      <alignment horizontal="center" wrapText="1"/>
    </xf>
    <xf numFmtId="0" fontId="64" fillId="0" borderId="58" xfId="0" applyFont="1" applyBorder="1" applyAlignment="1">
      <alignment horizontal="center" wrapText="1"/>
    </xf>
    <xf numFmtId="0" fontId="64" fillId="0" borderId="15" xfId="0" applyFont="1" applyBorder="1" applyAlignment="1">
      <alignment horizontal="center" wrapText="1"/>
    </xf>
    <xf numFmtId="0" fontId="64" fillId="0" borderId="16" xfId="0" applyFont="1" applyBorder="1" applyAlignment="1">
      <alignment horizontal="center" wrapText="1"/>
    </xf>
    <xf numFmtId="0" fontId="64" fillId="0" borderId="47" xfId="0" applyFont="1" applyBorder="1" applyAlignment="1">
      <alignment horizontal="center" wrapText="1"/>
    </xf>
    <xf numFmtId="0" fontId="64" fillId="0" borderId="48" xfId="0" applyFont="1" applyBorder="1" applyAlignment="1">
      <alignment horizontal="center" wrapText="1"/>
    </xf>
    <xf numFmtId="0" fontId="64" fillId="0" borderId="0" xfId="0" applyFont="1" applyAlignment="1">
      <alignment horizontal="center"/>
    </xf>
    <xf numFmtId="0" fontId="64" fillId="0" borderId="20" xfId="0" applyFont="1" applyBorder="1" applyAlignment="1">
      <alignment horizontal="center"/>
    </xf>
    <xf numFmtId="0" fontId="87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wrapText="1"/>
    </xf>
    <xf numFmtId="0" fontId="64" fillId="0" borderId="62" xfId="0" applyFont="1" applyBorder="1" applyAlignment="1">
      <alignment horizontal="center" vertical="center" wrapText="1"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horizontal="center"/>
    </xf>
    <xf numFmtId="0" fontId="86" fillId="0" borderId="62" xfId="0" applyFont="1" applyBorder="1" applyAlignment="1">
      <alignment horizontal="center" vertical="center" wrapText="1"/>
    </xf>
    <xf numFmtId="0" fontId="64" fillId="0" borderId="62" xfId="0" applyFont="1" applyBorder="1" applyAlignment="1">
      <alignment/>
    </xf>
    <xf numFmtId="0" fontId="64" fillId="0" borderId="0" xfId="0" applyFont="1" applyAlignment="1">
      <alignment/>
    </xf>
    <xf numFmtId="0" fontId="60" fillId="0" borderId="2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3" xfId="0" applyBorder="1" applyAlignment="1">
      <alignment horizontal="center"/>
    </xf>
    <xf numFmtId="0" fontId="60" fillId="0" borderId="64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0" fillId="0" borderId="0" xfId="0" applyFont="1" applyAlignment="1">
      <alignment horizontal="center"/>
    </xf>
    <xf numFmtId="0" fontId="81" fillId="0" borderId="28" xfId="0" applyFont="1" applyBorder="1" applyAlignment="1">
      <alignment horizontal="center"/>
    </xf>
    <xf numFmtId="0" fontId="81" fillId="0" borderId="23" xfId="0" applyFont="1" applyBorder="1" applyAlignment="1">
      <alignment horizontal="center"/>
    </xf>
    <xf numFmtId="164" fontId="81" fillId="0" borderId="63" xfId="43" applyFont="1" applyBorder="1" applyAlignment="1">
      <alignment horizontal="center"/>
    </xf>
    <xf numFmtId="164" fontId="81" fillId="0" borderId="28" xfId="43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76" fillId="0" borderId="2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3" fillId="17" borderId="59" xfId="0" applyFont="1" applyFill="1" applyBorder="1" applyAlignment="1">
      <alignment horizontal="center"/>
    </xf>
    <xf numFmtId="0" fontId="83" fillId="17" borderId="60" xfId="0" applyFont="1" applyFill="1" applyBorder="1" applyAlignment="1">
      <alignment horizontal="center"/>
    </xf>
    <xf numFmtId="0" fontId="83" fillId="17" borderId="61" xfId="0" applyFont="1" applyFill="1" applyBorder="1" applyAlignment="1">
      <alignment horizontal="center"/>
    </xf>
    <xf numFmtId="0" fontId="60" fillId="14" borderId="57" xfId="0" applyFont="1" applyFill="1" applyBorder="1" applyAlignment="1">
      <alignment horizontal="center" vertical="center" wrapText="1"/>
    </xf>
    <xf numFmtId="0" fontId="60" fillId="14" borderId="31" xfId="0" applyFont="1" applyFill="1" applyBorder="1" applyAlignment="1">
      <alignment horizontal="center" vertical="center" wrapText="1"/>
    </xf>
    <xf numFmtId="0" fontId="60" fillId="14" borderId="58" xfId="0" applyFont="1" applyFill="1" applyBorder="1" applyAlignment="1">
      <alignment horizontal="center" vertical="center" wrapText="1"/>
    </xf>
    <xf numFmtId="0" fontId="60" fillId="14" borderId="15" xfId="0" applyFont="1" applyFill="1" applyBorder="1" applyAlignment="1">
      <alignment horizontal="center" vertical="center" wrapText="1"/>
    </xf>
    <xf numFmtId="0" fontId="60" fillId="14" borderId="0" xfId="0" applyFont="1" applyFill="1" applyAlignment="1">
      <alignment horizontal="center" vertical="center" wrapText="1"/>
    </xf>
    <xf numFmtId="0" fontId="60" fillId="14" borderId="16" xfId="0" applyFont="1" applyFill="1" applyBorder="1" applyAlignment="1">
      <alignment horizontal="center" vertical="center" wrapText="1"/>
    </xf>
    <xf numFmtId="0" fontId="60" fillId="14" borderId="47" xfId="0" applyFont="1" applyFill="1" applyBorder="1" applyAlignment="1">
      <alignment horizontal="center" vertical="center" wrapText="1"/>
    </xf>
    <xf numFmtId="0" fontId="60" fillId="14" borderId="37" xfId="0" applyFont="1" applyFill="1" applyBorder="1" applyAlignment="1">
      <alignment horizontal="center" vertical="center" wrapText="1"/>
    </xf>
    <xf numFmtId="0" fontId="60" fillId="14" borderId="48" xfId="0" applyFont="1" applyFill="1" applyBorder="1" applyAlignment="1">
      <alignment horizontal="center" vertical="center" wrapText="1"/>
    </xf>
    <xf numFmtId="0" fontId="0" fillId="17" borderId="57" xfId="0" applyFill="1" applyBorder="1" applyAlignment="1">
      <alignment horizontal="center" vertical="center" wrapText="1"/>
    </xf>
    <xf numFmtId="0" fontId="0" fillId="17" borderId="31" xfId="0" applyFill="1" applyBorder="1" applyAlignment="1">
      <alignment horizontal="center" vertical="center" wrapText="1"/>
    </xf>
    <xf numFmtId="0" fontId="0" fillId="17" borderId="58" xfId="0" applyFill="1" applyBorder="1" applyAlignment="1">
      <alignment horizontal="center" vertical="center" wrapText="1"/>
    </xf>
    <xf numFmtId="0" fontId="0" fillId="17" borderId="15" xfId="0" applyFill="1" applyBorder="1" applyAlignment="1">
      <alignment horizontal="center" vertical="center" wrapText="1"/>
    </xf>
    <xf numFmtId="0" fontId="0" fillId="17" borderId="0" xfId="0" applyFill="1" applyAlignment="1">
      <alignment horizontal="center" vertical="center" wrapText="1"/>
    </xf>
    <xf numFmtId="0" fontId="0" fillId="17" borderId="16" xfId="0" applyFill="1" applyBorder="1" applyAlignment="1">
      <alignment horizontal="center" vertical="center" wrapText="1"/>
    </xf>
    <xf numFmtId="0" fontId="0" fillId="17" borderId="47" xfId="0" applyFill="1" applyBorder="1" applyAlignment="1">
      <alignment horizontal="center" vertical="center" wrapText="1"/>
    </xf>
    <xf numFmtId="0" fontId="0" fillId="17" borderId="37" xfId="0" applyFill="1" applyBorder="1" applyAlignment="1">
      <alignment horizontal="center" vertical="center" wrapText="1"/>
    </xf>
    <xf numFmtId="0" fontId="0" fillId="17" borderId="48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17" borderId="57" xfId="0" applyFill="1" applyBorder="1" applyAlignment="1">
      <alignment horizontal="center" vertical="top" wrapText="1"/>
    </xf>
    <xf numFmtId="0" fontId="0" fillId="17" borderId="31" xfId="0" applyFill="1" applyBorder="1" applyAlignment="1">
      <alignment horizontal="center" vertical="top" wrapText="1"/>
    </xf>
    <xf numFmtId="0" fontId="0" fillId="17" borderId="58" xfId="0" applyFill="1" applyBorder="1" applyAlignment="1">
      <alignment horizontal="center" vertical="top" wrapText="1"/>
    </xf>
    <xf numFmtId="0" fontId="0" fillId="17" borderId="15" xfId="0" applyFill="1" applyBorder="1" applyAlignment="1">
      <alignment horizontal="center" vertical="top" wrapText="1"/>
    </xf>
    <xf numFmtId="0" fontId="0" fillId="17" borderId="0" xfId="0" applyFill="1" applyAlignment="1">
      <alignment horizontal="center" vertical="top" wrapText="1"/>
    </xf>
    <xf numFmtId="0" fontId="0" fillId="17" borderId="16" xfId="0" applyFill="1" applyBorder="1" applyAlignment="1">
      <alignment horizontal="center" vertical="top" wrapText="1"/>
    </xf>
    <xf numFmtId="0" fontId="0" fillId="17" borderId="47" xfId="0" applyFill="1" applyBorder="1" applyAlignment="1">
      <alignment horizontal="center" vertical="top" wrapText="1"/>
    </xf>
    <xf numFmtId="0" fontId="0" fillId="17" borderId="37" xfId="0" applyFill="1" applyBorder="1" applyAlignment="1">
      <alignment horizontal="center" vertical="top" wrapText="1"/>
    </xf>
    <xf numFmtId="0" fontId="0" fillId="17" borderId="48" xfId="0" applyFill="1" applyBorder="1" applyAlignment="1">
      <alignment horizontal="center" vertical="top" wrapText="1"/>
    </xf>
    <xf numFmtId="0" fontId="0" fillId="17" borderId="59" xfId="0" applyFill="1" applyBorder="1" applyAlignment="1">
      <alignment horizontal="center"/>
    </xf>
    <xf numFmtId="0" fontId="0" fillId="17" borderId="60" xfId="0" applyFill="1" applyBorder="1" applyAlignment="1">
      <alignment horizontal="center"/>
    </xf>
    <xf numFmtId="0" fontId="0" fillId="17" borderId="61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42" borderId="32" xfId="0" applyFill="1" applyBorder="1" applyAlignment="1">
      <alignment horizontal="center"/>
    </xf>
    <xf numFmtId="0" fontId="0" fillId="43" borderId="11" xfId="0" applyFill="1" applyBorder="1" applyAlignment="1">
      <alignment horizontal="center"/>
    </xf>
    <xf numFmtId="0" fontId="0" fillId="19" borderId="13" xfId="0" applyFill="1" applyBorder="1" applyAlignment="1">
      <alignment horizontal="center"/>
    </xf>
    <xf numFmtId="0" fontId="0" fillId="44" borderId="32" xfId="0" applyFill="1" applyBorder="1" applyAlignment="1">
      <alignment horizontal="center"/>
    </xf>
    <xf numFmtId="0" fontId="50" fillId="45" borderId="11" xfId="0" applyFont="1" applyFill="1" applyBorder="1" applyAlignment="1">
      <alignment horizontal="center"/>
    </xf>
    <xf numFmtId="0" fontId="0" fillId="19" borderId="11" xfId="0" applyFill="1" applyBorder="1" applyAlignment="1">
      <alignment horizontal="center"/>
    </xf>
    <xf numFmtId="0" fontId="0" fillId="42" borderId="11" xfId="0" applyFill="1" applyBorder="1" applyAlignment="1">
      <alignment horizontal="center"/>
    </xf>
    <xf numFmtId="0" fontId="0" fillId="46" borderId="11" xfId="0" applyFill="1" applyBorder="1" applyAlignment="1">
      <alignment horizontal="center"/>
    </xf>
    <xf numFmtId="0" fontId="50" fillId="47" borderId="11" xfId="0" applyFont="1" applyFill="1" applyBorder="1" applyAlignment="1">
      <alignment horizontal="center"/>
    </xf>
    <xf numFmtId="0" fontId="0" fillId="48" borderId="13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50" fillId="49" borderId="11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50" fillId="49" borderId="32" xfId="0" applyFont="1" applyFill="1" applyBorder="1" applyAlignment="1">
      <alignment horizontal="center"/>
    </xf>
    <xf numFmtId="0" fontId="0" fillId="48" borderId="11" xfId="0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0" fontId="0" fillId="19" borderId="32" xfId="0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5" borderId="11" xfId="0" applyFill="1" applyBorder="1" applyAlignment="1">
      <alignment horizontal="center"/>
    </xf>
    <xf numFmtId="0" fontId="77" fillId="17" borderId="57" xfId="0" applyFont="1" applyFill="1" applyBorder="1" applyAlignment="1">
      <alignment horizontal="center" vertical="center" wrapText="1"/>
    </xf>
    <xf numFmtId="0" fontId="77" fillId="17" borderId="31" xfId="0" applyFont="1" applyFill="1" applyBorder="1" applyAlignment="1">
      <alignment horizontal="center" vertical="center" wrapText="1"/>
    </xf>
    <xf numFmtId="0" fontId="77" fillId="17" borderId="58" xfId="0" applyFont="1" applyFill="1" applyBorder="1" applyAlignment="1">
      <alignment horizontal="center" vertical="center" wrapText="1"/>
    </xf>
    <xf numFmtId="0" fontId="77" fillId="17" borderId="15" xfId="0" applyFont="1" applyFill="1" applyBorder="1" applyAlignment="1">
      <alignment horizontal="center" vertical="center" wrapText="1"/>
    </xf>
    <xf numFmtId="0" fontId="77" fillId="17" borderId="0" xfId="0" applyFont="1" applyFill="1" applyAlignment="1">
      <alignment horizontal="center" vertical="center" wrapText="1"/>
    </xf>
    <xf numFmtId="0" fontId="77" fillId="17" borderId="16" xfId="0" applyFont="1" applyFill="1" applyBorder="1" applyAlignment="1">
      <alignment horizontal="center" vertical="center" wrapText="1"/>
    </xf>
    <xf numFmtId="0" fontId="77" fillId="17" borderId="47" xfId="0" applyFont="1" applyFill="1" applyBorder="1" applyAlignment="1">
      <alignment horizontal="center" vertical="center" wrapText="1"/>
    </xf>
    <xf numFmtId="0" fontId="77" fillId="17" borderId="37" xfId="0" applyFont="1" applyFill="1" applyBorder="1" applyAlignment="1">
      <alignment horizontal="center" vertical="center" wrapText="1"/>
    </xf>
    <xf numFmtId="0" fontId="77" fillId="17" borderId="48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83" fillId="17" borderId="57" xfId="0" applyFont="1" applyFill="1" applyBorder="1" applyAlignment="1">
      <alignment horizontal="center"/>
    </xf>
    <xf numFmtId="0" fontId="83" fillId="17" borderId="31" xfId="0" applyFont="1" applyFill="1" applyBorder="1" applyAlignment="1">
      <alignment horizontal="center"/>
    </xf>
    <xf numFmtId="0" fontId="83" fillId="17" borderId="58" xfId="0" applyFont="1" applyFill="1" applyBorder="1" applyAlignment="1">
      <alignment horizontal="center"/>
    </xf>
    <xf numFmtId="0" fontId="60" fillId="0" borderId="12" xfId="0" applyFont="1" applyBorder="1" applyAlignment="1">
      <alignment horizontal="center" vertical="top"/>
    </xf>
    <xf numFmtId="0" fontId="0" fillId="0" borderId="32" xfId="0" applyBorder="1" applyAlignment="1">
      <alignment horizontal="center"/>
    </xf>
    <xf numFmtId="0" fontId="76" fillId="0" borderId="11" xfId="0" applyFont="1" applyBorder="1" applyAlignment="1">
      <alignment horizontal="center"/>
    </xf>
    <xf numFmtId="0" fontId="76" fillId="0" borderId="65" xfId="0" applyFont="1" applyBorder="1" applyAlignment="1">
      <alignment horizontal="center"/>
    </xf>
    <xf numFmtId="0" fontId="84" fillId="0" borderId="29" xfId="0" applyFont="1" applyBorder="1" applyAlignment="1">
      <alignment horizontal="center"/>
    </xf>
    <xf numFmtId="0" fontId="84" fillId="0" borderId="27" xfId="0" applyFont="1" applyBorder="1" applyAlignment="1">
      <alignment horizontal="center"/>
    </xf>
    <xf numFmtId="0" fontId="89" fillId="0" borderId="57" xfId="0" applyFont="1" applyBorder="1" applyAlignment="1">
      <alignment horizontal="left" vertical="top" wrapText="1"/>
    </xf>
    <xf numFmtId="0" fontId="89" fillId="0" borderId="31" xfId="0" applyFont="1" applyBorder="1" applyAlignment="1">
      <alignment horizontal="left" vertical="top" wrapText="1"/>
    </xf>
    <xf numFmtId="0" fontId="89" fillId="0" borderId="58" xfId="0" applyFont="1" applyBorder="1" applyAlignment="1">
      <alignment horizontal="left" vertical="top" wrapText="1"/>
    </xf>
    <xf numFmtId="0" fontId="89" fillId="0" borderId="15" xfId="0" applyFont="1" applyBorder="1" applyAlignment="1">
      <alignment horizontal="left" vertical="top" wrapText="1"/>
    </xf>
    <xf numFmtId="0" fontId="89" fillId="0" borderId="0" xfId="0" applyFont="1" applyAlignment="1">
      <alignment horizontal="left" vertical="top" wrapText="1"/>
    </xf>
    <xf numFmtId="0" fontId="89" fillId="0" borderId="16" xfId="0" applyFont="1" applyBorder="1" applyAlignment="1">
      <alignment horizontal="left" vertical="top" wrapText="1"/>
    </xf>
    <xf numFmtId="0" fontId="89" fillId="0" borderId="47" xfId="0" applyFont="1" applyBorder="1" applyAlignment="1">
      <alignment horizontal="left" vertical="top" wrapText="1"/>
    </xf>
    <xf numFmtId="0" fontId="89" fillId="0" borderId="37" xfId="0" applyFont="1" applyBorder="1" applyAlignment="1">
      <alignment horizontal="left" vertical="top" wrapText="1"/>
    </xf>
    <xf numFmtId="0" fontId="89" fillId="0" borderId="48" xfId="0" applyFont="1" applyBorder="1" applyAlignment="1">
      <alignment horizontal="left" vertical="top" wrapText="1"/>
    </xf>
    <xf numFmtId="0" fontId="0" fillId="17" borderId="65" xfId="0" applyFill="1" applyBorder="1" applyAlignment="1">
      <alignment horizontal="center"/>
    </xf>
    <xf numFmtId="0" fontId="0" fillId="17" borderId="29" xfId="0" applyFill="1" applyBorder="1" applyAlignment="1">
      <alignment horizontal="center"/>
    </xf>
    <xf numFmtId="0" fontId="0" fillId="17" borderId="27" xfId="0" applyFill="1" applyBorder="1" applyAlignment="1">
      <alignment horizontal="center"/>
    </xf>
    <xf numFmtId="0" fontId="60" fillId="0" borderId="66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81" fillId="17" borderId="59" xfId="0" applyFont="1" applyFill="1" applyBorder="1" applyAlignment="1">
      <alignment horizontal="center" wrapText="1"/>
    </xf>
    <xf numFmtId="0" fontId="81" fillId="17" borderId="60" xfId="0" applyFont="1" applyFill="1" applyBorder="1" applyAlignment="1">
      <alignment horizontal="center" wrapText="1"/>
    </xf>
    <xf numFmtId="0" fontId="81" fillId="17" borderId="61" xfId="0" applyFont="1" applyFill="1" applyBorder="1" applyAlignment="1">
      <alignment horizontal="center" wrapText="1"/>
    </xf>
    <xf numFmtId="0" fontId="60" fillId="17" borderId="57" xfId="0" applyFont="1" applyFill="1" applyBorder="1" applyAlignment="1">
      <alignment horizontal="center"/>
    </xf>
    <xf numFmtId="0" fontId="60" fillId="17" borderId="31" xfId="0" applyFont="1" applyFill="1" applyBorder="1" applyAlignment="1">
      <alignment horizontal="center"/>
    </xf>
    <xf numFmtId="0" fontId="60" fillId="17" borderId="58" xfId="0" applyFont="1" applyFill="1" applyBorder="1" applyAlignment="1">
      <alignment horizontal="center"/>
    </xf>
    <xf numFmtId="0" fontId="73" fillId="0" borderId="34" xfId="0" applyFont="1" applyBorder="1" applyAlignment="1">
      <alignment horizontal="center"/>
    </xf>
    <xf numFmtId="0" fontId="73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65" xfId="0" applyBorder="1" applyAlignment="1">
      <alignment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0" fillId="0" borderId="57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58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0" fillId="0" borderId="57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11" borderId="57" xfId="0" applyFill="1" applyBorder="1" applyAlignment="1">
      <alignment horizontal="center" wrapText="1"/>
    </xf>
    <xf numFmtId="0" fontId="0" fillId="11" borderId="31" xfId="0" applyFill="1" applyBorder="1" applyAlignment="1">
      <alignment horizontal="center" wrapText="1"/>
    </xf>
    <xf numFmtId="0" fontId="0" fillId="11" borderId="58" xfId="0" applyFill="1" applyBorder="1" applyAlignment="1">
      <alignment horizontal="center" wrapText="1"/>
    </xf>
    <xf numFmtId="0" fontId="0" fillId="11" borderId="47" xfId="0" applyFill="1" applyBorder="1" applyAlignment="1">
      <alignment horizontal="center" wrapText="1"/>
    </xf>
    <xf numFmtId="0" fontId="0" fillId="11" borderId="37" xfId="0" applyFill="1" applyBorder="1" applyAlignment="1">
      <alignment horizontal="center" wrapText="1"/>
    </xf>
    <xf numFmtId="0" fontId="0" fillId="11" borderId="48" xfId="0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68" xfId="0" applyBorder="1" applyAlignment="1">
      <alignment horizontal="center"/>
    </xf>
    <xf numFmtId="0" fontId="0" fillId="17" borderId="65" xfId="0" applyFill="1" applyBorder="1" applyAlignment="1">
      <alignment/>
    </xf>
    <xf numFmtId="0" fontId="0" fillId="17" borderId="29" xfId="0" applyFill="1" applyBorder="1" applyAlignment="1">
      <alignment/>
    </xf>
    <xf numFmtId="0" fontId="0" fillId="17" borderId="27" xfId="0" applyFill="1" applyBorder="1" applyAlignment="1">
      <alignment/>
    </xf>
    <xf numFmtId="0" fontId="0" fillId="35" borderId="65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27" xfId="0" applyFill="1" applyBorder="1" applyAlignment="1">
      <alignment/>
    </xf>
    <xf numFmtId="0" fontId="0" fillId="2" borderId="65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7" xfId="0" applyFill="1" applyBorder="1" applyAlignment="1">
      <alignment/>
    </xf>
    <xf numFmtId="0" fontId="0" fillId="0" borderId="65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7" xfId="0" applyBorder="1" applyAlignment="1">
      <alignment horizontal="left"/>
    </xf>
    <xf numFmtId="0" fontId="83" fillId="17" borderId="0" xfId="0" applyFont="1" applyFill="1" applyAlignment="1">
      <alignment horizontal="center"/>
    </xf>
    <xf numFmtId="0" fontId="82" fillId="0" borderId="11" xfId="0" applyFont="1" applyBorder="1" applyAlignment="1">
      <alignment horizontal="center"/>
    </xf>
    <xf numFmtId="0" fontId="0" fillId="17" borderId="57" xfId="0" applyFill="1" applyBorder="1" applyAlignment="1">
      <alignment horizontal="center" wrapText="1"/>
    </xf>
    <xf numFmtId="0" fontId="0" fillId="17" borderId="31" xfId="0" applyFill="1" applyBorder="1" applyAlignment="1">
      <alignment horizontal="center" wrapText="1"/>
    </xf>
    <xf numFmtId="0" fontId="0" fillId="17" borderId="58" xfId="0" applyFill="1" applyBorder="1" applyAlignment="1">
      <alignment horizontal="center" wrapText="1"/>
    </xf>
    <xf numFmtId="0" fontId="0" fillId="17" borderId="15" xfId="0" applyFill="1" applyBorder="1" applyAlignment="1">
      <alignment horizontal="center" wrapText="1"/>
    </xf>
    <xf numFmtId="0" fontId="0" fillId="17" borderId="0" xfId="0" applyFill="1" applyAlignment="1">
      <alignment horizontal="center" wrapText="1"/>
    </xf>
    <xf numFmtId="0" fontId="0" fillId="17" borderId="16" xfId="0" applyFill="1" applyBorder="1" applyAlignment="1">
      <alignment horizontal="center" wrapText="1"/>
    </xf>
    <xf numFmtId="0" fontId="0" fillId="17" borderId="47" xfId="0" applyFill="1" applyBorder="1" applyAlignment="1">
      <alignment horizontal="center" wrapText="1"/>
    </xf>
    <xf numFmtId="0" fontId="0" fillId="17" borderId="37" xfId="0" applyFill="1" applyBorder="1" applyAlignment="1">
      <alignment horizontal="center" wrapText="1"/>
    </xf>
    <xf numFmtId="0" fontId="0" fillId="17" borderId="48" xfId="0" applyFill="1" applyBorder="1" applyAlignment="1">
      <alignment horizontal="center" wrapText="1"/>
    </xf>
    <xf numFmtId="0" fontId="60" fillId="0" borderId="40" xfId="0" applyFont="1" applyBorder="1" applyAlignment="1">
      <alignment horizontal="center"/>
    </xf>
    <xf numFmtId="0" fontId="60" fillId="0" borderId="29" xfId="0" applyFont="1" applyBorder="1" applyAlignment="1">
      <alignment horizontal="center"/>
    </xf>
    <xf numFmtId="0" fontId="60" fillId="0" borderId="27" xfId="0" applyFont="1" applyBorder="1" applyAlignment="1">
      <alignment horizontal="center"/>
    </xf>
    <xf numFmtId="0" fontId="0" fillId="11" borderId="65" xfId="0" applyFill="1" applyBorder="1" applyAlignment="1">
      <alignment horizontal="center"/>
    </xf>
    <xf numFmtId="0" fontId="0" fillId="11" borderId="29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60" fillId="0" borderId="65" xfId="0" applyFont="1" applyBorder="1" applyAlignment="1">
      <alignment horizontal="center"/>
    </xf>
    <xf numFmtId="164" fontId="0" fillId="0" borderId="11" xfId="43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0" fillId="5" borderId="57" xfId="0" applyFont="1" applyFill="1" applyBorder="1" applyAlignment="1">
      <alignment horizontal="center"/>
    </xf>
    <xf numFmtId="0" fontId="60" fillId="5" borderId="31" xfId="0" applyFont="1" applyFill="1" applyBorder="1" applyAlignment="1">
      <alignment horizontal="center"/>
    </xf>
    <xf numFmtId="0" fontId="60" fillId="5" borderId="58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9</xdr:row>
      <xdr:rowOff>0</xdr:rowOff>
    </xdr:from>
    <xdr:to>
      <xdr:col>0</xdr:col>
      <xdr:colOff>352425</xdr:colOff>
      <xdr:row>35</xdr:row>
      <xdr:rowOff>161925</xdr:rowOff>
    </xdr:to>
    <xdr:sp>
      <xdr:nvSpPr>
        <xdr:cNvPr id="1" name="Connettore 2 2"/>
        <xdr:cNvSpPr>
          <a:spLocks/>
        </xdr:cNvSpPr>
      </xdr:nvSpPr>
      <xdr:spPr>
        <a:xfrm flipH="1">
          <a:off x="333375" y="1724025"/>
          <a:ext cx="19050" cy="511492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230</xdr:row>
      <xdr:rowOff>9525</xdr:rowOff>
    </xdr:from>
    <xdr:to>
      <xdr:col>5</xdr:col>
      <xdr:colOff>0</xdr:colOff>
      <xdr:row>238</xdr:row>
      <xdr:rowOff>180975</xdr:rowOff>
    </xdr:to>
    <xdr:sp>
      <xdr:nvSpPr>
        <xdr:cNvPr id="1" name="Connettore diritto 1"/>
        <xdr:cNvSpPr>
          <a:spLocks/>
        </xdr:cNvSpPr>
      </xdr:nvSpPr>
      <xdr:spPr>
        <a:xfrm flipH="1">
          <a:off x="2533650" y="42767250"/>
          <a:ext cx="1857375" cy="16668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9525</xdr:rowOff>
    </xdr:from>
    <xdr:to>
      <xdr:col>2</xdr:col>
      <xdr:colOff>0</xdr:colOff>
      <xdr:row>238</xdr:row>
      <xdr:rowOff>171450</xdr:rowOff>
    </xdr:to>
    <xdr:sp>
      <xdr:nvSpPr>
        <xdr:cNvPr id="2" name="Connettore diritto 2"/>
        <xdr:cNvSpPr>
          <a:spLocks/>
        </xdr:cNvSpPr>
      </xdr:nvSpPr>
      <xdr:spPr>
        <a:xfrm flipH="1">
          <a:off x="0" y="42767250"/>
          <a:ext cx="1914525" cy="16573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609600</xdr:colOff>
      <xdr:row>218</xdr:row>
      <xdr:rowOff>9525</xdr:rowOff>
    </xdr:from>
    <xdr:to>
      <xdr:col>4</xdr:col>
      <xdr:colOff>847725</xdr:colOff>
      <xdr:row>226</xdr:row>
      <xdr:rowOff>180975</xdr:rowOff>
    </xdr:to>
    <xdr:sp>
      <xdr:nvSpPr>
        <xdr:cNvPr id="3" name="Connettore diritto 3"/>
        <xdr:cNvSpPr>
          <a:spLocks/>
        </xdr:cNvSpPr>
      </xdr:nvSpPr>
      <xdr:spPr>
        <a:xfrm flipH="1">
          <a:off x="2524125" y="40528875"/>
          <a:ext cx="1781175" cy="16573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217</xdr:row>
      <xdr:rowOff>180975</xdr:rowOff>
    </xdr:from>
    <xdr:to>
      <xdr:col>7</xdr:col>
      <xdr:colOff>790575</xdr:colOff>
      <xdr:row>226</xdr:row>
      <xdr:rowOff>161925</xdr:rowOff>
    </xdr:to>
    <xdr:sp>
      <xdr:nvSpPr>
        <xdr:cNvPr id="4" name="Connettore diritto 4"/>
        <xdr:cNvSpPr>
          <a:spLocks/>
        </xdr:cNvSpPr>
      </xdr:nvSpPr>
      <xdr:spPr>
        <a:xfrm flipH="1">
          <a:off x="5086350" y="40509825"/>
          <a:ext cx="1781175" cy="16573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218</xdr:row>
      <xdr:rowOff>19050</xdr:rowOff>
    </xdr:from>
    <xdr:to>
      <xdr:col>11</xdr:col>
      <xdr:colOff>152400</xdr:colOff>
      <xdr:row>227</xdr:row>
      <xdr:rowOff>0</xdr:rowOff>
    </xdr:to>
    <xdr:sp>
      <xdr:nvSpPr>
        <xdr:cNvPr id="5" name="Connettore diritto 5"/>
        <xdr:cNvSpPr>
          <a:spLocks/>
        </xdr:cNvSpPr>
      </xdr:nvSpPr>
      <xdr:spPr>
        <a:xfrm flipH="1">
          <a:off x="7800975" y="40538400"/>
          <a:ext cx="1990725" cy="16478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243</xdr:row>
      <xdr:rowOff>180975</xdr:rowOff>
    </xdr:from>
    <xdr:to>
      <xdr:col>2</xdr:col>
      <xdr:colOff>19050</xdr:colOff>
      <xdr:row>253</xdr:row>
      <xdr:rowOff>19050</xdr:rowOff>
    </xdr:to>
    <xdr:sp>
      <xdr:nvSpPr>
        <xdr:cNvPr id="6" name="Connettore diritto 6"/>
        <xdr:cNvSpPr>
          <a:spLocks/>
        </xdr:cNvSpPr>
      </xdr:nvSpPr>
      <xdr:spPr>
        <a:xfrm flipH="1">
          <a:off x="19050" y="45377100"/>
          <a:ext cx="1914525" cy="1676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243</xdr:row>
      <xdr:rowOff>171450</xdr:rowOff>
    </xdr:from>
    <xdr:to>
      <xdr:col>5</xdr:col>
      <xdr:colOff>9525</xdr:colOff>
      <xdr:row>252</xdr:row>
      <xdr:rowOff>180975</xdr:rowOff>
    </xdr:to>
    <xdr:sp>
      <xdr:nvSpPr>
        <xdr:cNvPr id="7" name="Connettore diritto 7"/>
        <xdr:cNvSpPr>
          <a:spLocks/>
        </xdr:cNvSpPr>
      </xdr:nvSpPr>
      <xdr:spPr>
        <a:xfrm flipH="1">
          <a:off x="2543175" y="45367575"/>
          <a:ext cx="1857375" cy="16668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181</xdr:row>
      <xdr:rowOff>161925</xdr:rowOff>
    </xdr:from>
    <xdr:to>
      <xdr:col>5</xdr:col>
      <xdr:colOff>9525</xdr:colOff>
      <xdr:row>190</xdr:row>
      <xdr:rowOff>180975</xdr:rowOff>
    </xdr:to>
    <xdr:sp>
      <xdr:nvSpPr>
        <xdr:cNvPr id="8" name="Connettore diritto 8"/>
        <xdr:cNvSpPr>
          <a:spLocks/>
        </xdr:cNvSpPr>
      </xdr:nvSpPr>
      <xdr:spPr>
        <a:xfrm flipH="1">
          <a:off x="2543175" y="33794700"/>
          <a:ext cx="1857375" cy="1695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194</xdr:row>
      <xdr:rowOff>19050</xdr:rowOff>
    </xdr:from>
    <xdr:to>
      <xdr:col>4</xdr:col>
      <xdr:colOff>847725</xdr:colOff>
      <xdr:row>203</xdr:row>
      <xdr:rowOff>38100</xdr:rowOff>
    </xdr:to>
    <xdr:sp>
      <xdr:nvSpPr>
        <xdr:cNvPr id="9" name="Connettore diritto 9"/>
        <xdr:cNvSpPr>
          <a:spLocks/>
        </xdr:cNvSpPr>
      </xdr:nvSpPr>
      <xdr:spPr>
        <a:xfrm flipH="1">
          <a:off x="2533650" y="36080700"/>
          <a:ext cx="1771650" cy="1676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256</xdr:row>
      <xdr:rowOff>180975</xdr:rowOff>
    </xdr:from>
    <xdr:to>
      <xdr:col>2</xdr:col>
      <xdr:colOff>0</xdr:colOff>
      <xdr:row>266</xdr:row>
      <xdr:rowOff>9525</xdr:rowOff>
    </xdr:to>
    <xdr:sp>
      <xdr:nvSpPr>
        <xdr:cNvPr id="10" name="Connettore diritto 10"/>
        <xdr:cNvSpPr>
          <a:spLocks/>
        </xdr:cNvSpPr>
      </xdr:nvSpPr>
      <xdr:spPr>
        <a:xfrm flipH="1">
          <a:off x="0" y="47786925"/>
          <a:ext cx="1914525" cy="16668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256</xdr:row>
      <xdr:rowOff>171450</xdr:rowOff>
    </xdr:from>
    <xdr:to>
      <xdr:col>5</xdr:col>
      <xdr:colOff>19050</xdr:colOff>
      <xdr:row>265</xdr:row>
      <xdr:rowOff>180975</xdr:rowOff>
    </xdr:to>
    <xdr:sp>
      <xdr:nvSpPr>
        <xdr:cNvPr id="11" name="Connettore diritto 11"/>
        <xdr:cNvSpPr>
          <a:spLocks/>
        </xdr:cNvSpPr>
      </xdr:nvSpPr>
      <xdr:spPr>
        <a:xfrm flipH="1">
          <a:off x="2543175" y="47777400"/>
          <a:ext cx="1866900" cy="16668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152400</xdr:colOff>
      <xdr:row>256</xdr:row>
      <xdr:rowOff>171450</xdr:rowOff>
    </xdr:from>
    <xdr:to>
      <xdr:col>7</xdr:col>
      <xdr:colOff>857250</xdr:colOff>
      <xdr:row>266</xdr:row>
      <xdr:rowOff>9525</xdr:rowOff>
    </xdr:to>
    <xdr:sp>
      <xdr:nvSpPr>
        <xdr:cNvPr id="12" name="Connettore diritto 12"/>
        <xdr:cNvSpPr>
          <a:spLocks/>
        </xdr:cNvSpPr>
      </xdr:nvSpPr>
      <xdr:spPr>
        <a:xfrm flipH="1">
          <a:off x="5153025" y="47777400"/>
          <a:ext cx="1781175" cy="1676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269</xdr:row>
      <xdr:rowOff>171450</xdr:rowOff>
    </xdr:from>
    <xdr:to>
      <xdr:col>2</xdr:col>
      <xdr:colOff>0</xdr:colOff>
      <xdr:row>278</xdr:row>
      <xdr:rowOff>180975</xdr:rowOff>
    </xdr:to>
    <xdr:sp>
      <xdr:nvSpPr>
        <xdr:cNvPr id="13" name="Connettore diritto 13"/>
        <xdr:cNvSpPr>
          <a:spLocks/>
        </xdr:cNvSpPr>
      </xdr:nvSpPr>
      <xdr:spPr>
        <a:xfrm flipH="1">
          <a:off x="0" y="50187225"/>
          <a:ext cx="1914525" cy="16668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9"/>
  <sheetViews>
    <sheetView zoomScalePageLayoutView="0" workbookViewId="0" topLeftCell="A1">
      <selection activeCell="G24" sqref="G24"/>
    </sheetView>
  </sheetViews>
  <sheetFormatPr defaultColWidth="9.140625" defaultRowHeight="15"/>
  <sheetData>
    <row r="4" ht="15" thickBot="1"/>
    <row r="5" spans="2:11" ht="15" customHeight="1">
      <c r="B5" s="222" t="s">
        <v>517</v>
      </c>
      <c r="C5" s="223"/>
      <c r="D5" s="223"/>
      <c r="E5" s="223"/>
      <c r="F5" s="223"/>
      <c r="G5" s="223"/>
      <c r="H5" s="223"/>
      <c r="I5" s="223"/>
      <c r="J5" s="223"/>
      <c r="K5" s="224"/>
    </row>
    <row r="6" spans="2:11" ht="15" customHeight="1">
      <c r="B6" s="225"/>
      <c r="C6" s="226"/>
      <c r="D6" s="226"/>
      <c r="E6" s="226"/>
      <c r="F6" s="226"/>
      <c r="G6" s="226"/>
      <c r="H6" s="226"/>
      <c r="I6" s="226"/>
      <c r="J6" s="226"/>
      <c r="K6" s="227"/>
    </row>
    <row r="7" spans="2:11" ht="15" customHeight="1">
      <c r="B7" s="225"/>
      <c r="C7" s="226"/>
      <c r="D7" s="226"/>
      <c r="E7" s="226"/>
      <c r="F7" s="226"/>
      <c r="G7" s="226"/>
      <c r="H7" s="226"/>
      <c r="I7" s="226"/>
      <c r="J7" s="226"/>
      <c r="K7" s="227"/>
    </row>
    <row r="8" spans="2:11" ht="15.75" customHeight="1">
      <c r="B8" s="225"/>
      <c r="C8" s="226"/>
      <c r="D8" s="226"/>
      <c r="E8" s="226"/>
      <c r="F8" s="226"/>
      <c r="G8" s="226"/>
      <c r="H8" s="226"/>
      <c r="I8" s="226"/>
      <c r="J8" s="226"/>
      <c r="K8" s="227"/>
    </row>
    <row r="9" spans="2:11" ht="15" customHeight="1" thickBot="1">
      <c r="B9" s="228"/>
      <c r="C9" s="229"/>
      <c r="D9" s="229"/>
      <c r="E9" s="229"/>
      <c r="F9" s="229"/>
      <c r="G9" s="229"/>
      <c r="H9" s="229"/>
      <c r="I9" s="229"/>
      <c r="J9" s="229"/>
      <c r="K9" s="230"/>
    </row>
  </sheetData>
  <sheetProtection/>
  <mergeCells count="1">
    <mergeCell ref="B5:K9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12"/>
  <sheetViews>
    <sheetView zoomScale="130" zoomScaleNormal="130" zoomScalePageLayoutView="0" workbookViewId="0" topLeftCell="A184">
      <selection activeCell="O304" sqref="O304"/>
    </sheetView>
  </sheetViews>
  <sheetFormatPr defaultColWidth="9.140625" defaultRowHeight="15"/>
  <cols>
    <col min="1" max="1" width="14.421875" style="0" customWidth="1"/>
    <col min="2" max="2" width="14.28125" style="0" customWidth="1"/>
    <col min="4" max="5" width="14.00390625" style="0" customWidth="1"/>
    <col min="7" max="7" width="16.140625" style="0" customWidth="1"/>
    <col min="8" max="8" width="16.421875" style="0" customWidth="1"/>
    <col min="10" max="10" width="13.57421875" style="0" customWidth="1"/>
    <col min="11" max="12" width="14.28125" style="0" customWidth="1"/>
  </cols>
  <sheetData>
    <row r="1" spans="1:10" ht="23.25">
      <c r="A1" s="381" t="s">
        <v>425</v>
      </c>
      <c r="B1" s="382"/>
      <c r="C1" s="382"/>
      <c r="D1" s="382"/>
      <c r="E1" s="382"/>
      <c r="F1" s="382"/>
      <c r="G1" s="382"/>
      <c r="H1" s="382"/>
      <c r="I1" s="383"/>
      <c r="J1" s="183" t="s">
        <v>519</v>
      </c>
    </row>
    <row r="2" spans="1:17" ht="14.25">
      <c r="A2" s="116"/>
      <c r="I2" s="132"/>
      <c r="J2" s="177" t="s">
        <v>520</v>
      </c>
      <c r="K2" s="177"/>
      <c r="L2" s="177"/>
      <c r="M2" s="177"/>
      <c r="N2" s="177"/>
      <c r="O2" s="177"/>
      <c r="P2" s="177"/>
      <c r="Q2" s="177"/>
    </row>
    <row r="3" spans="1:9" ht="18" thickBot="1">
      <c r="A3" s="116"/>
      <c r="B3" s="386" t="s">
        <v>426</v>
      </c>
      <c r="C3" s="386"/>
      <c r="D3" s="386"/>
      <c r="E3" s="386"/>
      <c r="F3" s="386"/>
      <c r="G3" s="159" t="s">
        <v>2</v>
      </c>
      <c r="H3" s="159" t="s">
        <v>3</v>
      </c>
      <c r="I3" s="132"/>
    </row>
    <row r="4" spans="1:20" ht="14.25">
      <c r="A4" s="116"/>
      <c r="B4" s="378" t="s">
        <v>390</v>
      </c>
      <c r="C4" s="379"/>
      <c r="D4" s="379"/>
      <c r="E4" s="379"/>
      <c r="F4" s="380"/>
      <c r="G4" s="69">
        <v>40000</v>
      </c>
      <c r="H4" s="69"/>
      <c r="I4" s="132"/>
      <c r="M4" s="390" t="s">
        <v>518</v>
      </c>
      <c r="N4" s="391"/>
      <c r="O4" s="391"/>
      <c r="P4" s="391"/>
      <c r="Q4" s="391"/>
      <c r="R4" s="391"/>
      <c r="S4" s="391"/>
      <c r="T4" s="392"/>
    </row>
    <row r="5" spans="1:20" ht="14.25">
      <c r="A5" s="116"/>
      <c r="B5" s="378" t="s">
        <v>401</v>
      </c>
      <c r="C5" s="379"/>
      <c r="D5" s="379"/>
      <c r="E5" s="379"/>
      <c r="F5" s="380"/>
      <c r="G5" s="69">
        <v>180000</v>
      </c>
      <c r="H5" s="69"/>
      <c r="I5" s="132"/>
      <c r="M5" s="393"/>
      <c r="N5" s="394"/>
      <c r="O5" s="394"/>
      <c r="P5" s="394"/>
      <c r="Q5" s="394"/>
      <c r="R5" s="394"/>
      <c r="S5" s="394"/>
      <c r="T5" s="395"/>
    </row>
    <row r="6" spans="1:20" ht="14.25">
      <c r="A6" s="116"/>
      <c r="B6" s="378" t="s">
        <v>389</v>
      </c>
      <c r="C6" s="379"/>
      <c r="D6" s="379"/>
      <c r="E6" s="379"/>
      <c r="F6" s="380"/>
      <c r="G6" s="69">
        <v>50000</v>
      </c>
      <c r="H6" s="69"/>
      <c r="I6" s="132"/>
      <c r="M6" s="393"/>
      <c r="N6" s="394"/>
      <c r="O6" s="394"/>
      <c r="P6" s="394"/>
      <c r="Q6" s="394"/>
      <c r="R6" s="394"/>
      <c r="S6" s="394"/>
      <c r="T6" s="395"/>
    </row>
    <row r="7" spans="1:20" ht="14.25">
      <c r="A7" s="116"/>
      <c r="B7" s="378" t="s">
        <v>427</v>
      </c>
      <c r="C7" s="379"/>
      <c r="D7" s="379"/>
      <c r="E7" s="379"/>
      <c r="F7" s="380"/>
      <c r="G7" s="69">
        <v>11000</v>
      </c>
      <c r="H7" s="69"/>
      <c r="I7" s="132"/>
      <c r="M7" s="393"/>
      <c r="N7" s="394"/>
      <c r="O7" s="394"/>
      <c r="P7" s="394"/>
      <c r="Q7" s="394"/>
      <c r="R7" s="394"/>
      <c r="S7" s="394"/>
      <c r="T7" s="395"/>
    </row>
    <row r="8" spans="1:20" ht="14.25">
      <c r="A8" s="116"/>
      <c r="B8" s="378" t="s">
        <v>428</v>
      </c>
      <c r="C8" s="379"/>
      <c r="D8" s="379"/>
      <c r="E8" s="379"/>
      <c r="F8" s="380"/>
      <c r="G8" s="69">
        <v>5000</v>
      </c>
      <c r="H8" s="69"/>
      <c r="I8" s="132"/>
      <c r="M8" s="393"/>
      <c r="N8" s="394"/>
      <c r="O8" s="394"/>
      <c r="P8" s="394"/>
      <c r="Q8" s="394"/>
      <c r="R8" s="394"/>
      <c r="S8" s="394"/>
      <c r="T8" s="395"/>
    </row>
    <row r="9" spans="1:20" ht="14.25">
      <c r="A9" s="116"/>
      <c r="B9" s="378" t="s">
        <v>228</v>
      </c>
      <c r="C9" s="379"/>
      <c r="D9" s="379"/>
      <c r="E9" s="379"/>
      <c r="F9" s="380"/>
      <c r="G9" s="69">
        <v>6000</v>
      </c>
      <c r="H9" s="69"/>
      <c r="I9" s="132"/>
      <c r="M9" s="393"/>
      <c r="N9" s="394"/>
      <c r="O9" s="394"/>
      <c r="P9" s="394"/>
      <c r="Q9" s="394"/>
      <c r="R9" s="394"/>
      <c r="S9" s="394"/>
      <c r="T9" s="395"/>
    </row>
    <row r="10" spans="1:20" ht="14.25">
      <c r="A10" s="116"/>
      <c r="B10" s="399" t="s">
        <v>429</v>
      </c>
      <c r="C10" s="400"/>
      <c r="D10" s="400"/>
      <c r="E10" s="400"/>
      <c r="F10" s="401"/>
      <c r="G10" s="160">
        <v>50000</v>
      </c>
      <c r="H10" s="69"/>
      <c r="I10" s="132"/>
      <c r="M10" s="393"/>
      <c r="N10" s="394"/>
      <c r="O10" s="394"/>
      <c r="P10" s="394"/>
      <c r="Q10" s="394"/>
      <c r="R10" s="394"/>
      <c r="S10" s="394"/>
      <c r="T10" s="395"/>
    </row>
    <row r="11" spans="1:20" ht="14.25">
      <c r="A11" s="116"/>
      <c r="B11" s="378" t="s">
        <v>430</v>
      </c>
      <c r="C11" s="379"/>
      <c r="D11" s="379"/>
      <c r="E11" s="379"/>
      <c r="F11" s="380"/>
      <c r="G11" s="69">
        <v>60000</v>
      </c>
      <c r="H11" s="69"/>
      <c r="I11" s="132"/>
      <c r="M11" s="393"/>
      <c r="N11" s="394"/>
      <c r="O11" s="394"/>
      <c r="P11" s="394"/>
      <c r="Q11" s="394"/>
      <c r="R11" s="394"/>
      <c r="S11" s="394"/>
      <c r="T11" s="395"/>
    </row>
    <row r="12" spans="1:20" ht="14.25">
      <c r="A12" s="116"/>
      <c r="B12" s="378" t="s">
        <v>431</v>
      </c>
      <c r="C12" s="379"/>
      <c r="D12" s="379"/>
      <c r="E12" s="379"/>
      <c r="F12" s="380"/>
      <c r="G12" s="69"/>
      <c r="H12" s="69">
        <v>200000</v>
      </c>
      <c r="I12" s="132"/>
      <c r="M12" s="393"/>
      <c r="N12" s="394"/>
      <c r="O12" s="394"/>
      <c r="P12" s="394"/>
      <c r="Q12" s="394"/>
      <c r="R12" s="394"/>
      <c r="S12" s="394"/>
      <c r="T12" s="395"/>
    </row>
    <row r="13" spans="1:20" ht="14.25">
      <c r="A13" s="116"/>
      <c r="B13" s="399" t="s">
        <v>432</v>
      </c>
      <c r="C13" s="400"/>
      <c r="D13" s="400"/>
      <c r="E13" s="400"/>
      <c r="F13" s="401"/>
      <c r="G13" s="69"/>
      <c r="H13" s="160">
        <v>20000</v>
      </c>
      <c r="I13" s="132"/>
      <c r="M13" s="393"/>
      <c r="N13" s="394"/>
      <c r="O13" s="394"/>
      <c r="P13" s="394"/>
      <c r="Q13" s="394"/>
      <c r="R13" s="394"/>
      <c r="S13" s="394"/>
      <c r="T13" s="395"/>
    </row>
    <row r="14" spans="1:20" ht="14.25">
      <c r="A14" s="116"/>
      <c r="B14" s="378" t="s">
        <v>433</v>
      </c>
      <c r="C14" s="379"/>
      <c r="D14" s="379"/>
      <c r="E14" s="379"/>
      <c r="F14" s="380"/>
      <c r="G14" s="69"/>
      <c r="H14" s="69">
        <v>25000</v>
      </c>
      <c r="I14" s="132"/>
      <c r="M14" s="393"/>
      <c r="N14" s="394"/>
      <c r="O14" s="394"/>
      <c r="P14" s="394"/>
      <c r="Q14" s="394"/>
      <c r="R14" s="394"/>
      <c r="S14" s="394"/>
      <c r="T14" s="395"/>
    </row>
    <row r="15" spans="1:20" ht="14.25">
      <c r="A15" s="116"/>
      <c r="B15" s="378" t="s">
        <v>398</v>
      </c>
      <c r="C15" s="379"/>
      <c r="D15" s="379"/>
      <c r="E15" s="379"/>
      <c r="F15" s="380"/>
      <c r="G15" s="69"/>
      <c r="H15" s="69">
        <v>70000</v>
      </c>
      <c r="I15" s="132"/>
      <c r="M15" s="393"/>
      <c r="N15" s="394"/>
      <c r="O15" s="394"/>
      <c r="P15" s="394"/>
      <c r="Q15" s="394"/>
      <c r="R15" s="394"/>
      <c r="S15" s="394"/>
      <c r="T15" s="395"/>
    </row>
    <row r="16" spans="1:20" ht="14.25">
      <c r="A16" s="116"/>
      <c r="B16" s="378" t="s">
        <v>434</v>
      </c>
      <c r="C16" s="379"/>
      <c r="D16" s="379"/>
      <c r="E16" s="379"/>
      <c r="F16" s="380"/>
      <c r="G16" s="69"/>
      <c r="H16" s="69">
        <v>50000</v>
      </c>
      <c r="I16" s="132"/>
      <c r="M16" s="393"/>
      <c r="N16" s="394"/>
      <c r="O16" s="394"/>
      <c r="P16" s="394"/>
      <c r="Q16" s="394"/>
      <c r="R16" s="394"/>
      <c r="S16" s="394"/>
      <c r="T16" s="395"/>
    </row>
    <row r="17" spans="1:20" ht="14.25">
      <c r="A17" s="116"/>
      <c r="B17" s="378" t="s">
        <v>435</v>
      </c>
      <c r="C17" s="379"/>
      <c r="D17" s="379"/>
      <c r="E17" s="379"/>
      <c r="F17" s="380"/>
      <c r="G17" s="69"/>
      <c r="H17" s="69">
        <v>5000</v>
      </c>
      <c r="I17" s="132"/>
      <c r="M17" s="393"/>
      <c r="N17" s="394"/>
      <c r="O17" s="394"/>
      <c r="P17" s="394"/>
      <c r="Q17" s="394"/>
      <c r="R17" s="394"/>
      <c r="S17" s="394"/>
      <c r="T17" s="395"/>
    </row>
    <row r="18" spans="1:20" ht="14.25">
      <c r="A18" s="116"/>
      <c r="B18" s="378" t="s">
        <v>397</v>
      </c>
      <c r="C18" s="379"/>
      <c r="D18" s="379"/>
      <c r="E18" s="379"/>
      <c r="F18" s="380"/>
      <c r="G18" s="69"/>
      <c r="H18" s="69">
        <v>12000</v>
      </c>
      <c r="I18" s="132"/>
      <c r="M18" s="393"/>
      <c r="N18" s="394"/>
      <c r="O18" s="394"/>
      <c r="P18" s="394"/>
      <c r="Q18" s="394"/>
      <c r="R18" s="394"/>
      <c r="S18" s="394"/>
      <c r="T18" s="395"/>
    </row>
    <row r="19" spans="1:20" ht="14.25">
      <c r="A19" s="116"/>
      <c r="B19" s="378" t="s">
        <v>436</v>
      </c>
      <c r="C19" s="379"/>
      <c r="D19" s="379"/>
      <c r="E19" s="379"/>
      <c r="F19" s="380"/>
      <c r="G19" s="69"/>
      <c r="H19" s="69">
        <v>20000</v>
      </c>
      <c r="I19" s="132"/>
      <c r="M19" s="393"/>
      <c r="N19" s="394"/>
      <c r="O19" s="394"/>
      <c r="P19" s="394"/>
      <c r="Q19" s="394"/>
      <c r="R19" s="394"/>
      <c r="S19" s="394"/>
      <c r="T19" s="395"/>
    </row>
    <row r="20" spans="1:20" ht="14.25">
      <c r="A20" s="116"/>
      <c r="B20" s="378"/>
      <c r="C20" s="379"/>
      <c r="D20" s="379"/>
      <c r="E20" s="379"/>
      <c r="F20" s="380"/>
      <c r="G20" s="69"/>
      <c r="H20" s="69"/>
      <c r="I20" s="132"/>
      <c r="M20" s="393"/>
      <c r="N20" s="394"/>
      <c r="O20" s="394"/>
      <c r="P20" s="394"/>
      <c r="Q20" s="394"/>
      <c r="R20" s="394"/>
      <c r="S20" s="394"/>
      <c r="T20" s="395"/>
    </row>
    <row r="21" spans="1:20" ht="18">
      <c r="A21" s="116"/>
      <c r="B21" s="387" t="s">
        <v>437</v>
      </c>
      <c r="C21" s="388"/>
      <c r="D21" s="388"/>
      <c r="E21" s="388"/>
      <c r="F21" s="389"/>
      <c r="G21" s="161">
        <v>402000</v>
      </c>
      <c r="H21" s="161">
        <v>402000</v>
      </c>
      <c r="I21" s="132" t="s">
        <v>438</v>
      </c>
      <c r="M21" s="393"/>
      <c r="N21" s="394"/>
      <c r="O21" s="394"/>
      <c r="P21" s="394"/>
      <c r="Q21" s="394"/>
      <c r="R21" s="394"/>
      <c r="S21" s="394"/>
      <c r="T21" s="395"/>
    </row>
    <row r="22" spans="1:20" ht="14.25">
      <c r="A22" s="116"/>
      <c r="B22" s="378"/>
      <c r="C22" s="379"/>
      <c r="D22" s="379"/>
      <c r="E22" s="379"/>
      <c r="F22" s="380"/>
      <c r="G22" s="69"/>
      <c r="H22" s="69"/>
      <c r="I22" s="132"/>
      <c r="M22" s="393"/>
      <c r="N22" s="394"/>
      <c r="O22" s="394"/>
      <c r="P22" s="394"/>
      <c r="Q22" s="394"/>
      <c r="R22" s="394"/>
      <c r="S22" s="394"/>
      <c r="T22" s="395"/>
    </row>
    <row r="23" spans="1:20" ht="14.25">
      <c r="A23" s="116"/>
      <c r="B23" s="378"/>
      <c r="C23" s="379"/>
      <c r="D23" s="379"/>
      <c r="E23" s="379"/>
      <c r="F23" s="380"/>
      <c r="G23" s="69"/>
      <c r="H23" s="69"/>
      <c r="I23" s="132"/>
      <c r="M23" s="393"/>
      <c r="N23" s="394"/>
      <c r="O23" s="394"/>
      <c r="P23" s="394"/>
      <c r="Q23" s="394"/>
      <c r="R23" s="394"/>
      <c r="S23" s="394"/>
      <c r="T23" s="395"/>
    </row>
    <row r="24" spans="1:20" ht="14.25">
      <c r="A24" s="116"/>
      <c r="B24" s="378"/>
      <c r="C24" s="379"/>
      <c r="D24" s="379"/>
      <c r="E24" s="379"/>
      <c r="F24" s="380"/>
      <c r="G24" s="69"/>
      <c r="H24" s="69"/>
      <c r="I24" s="132"/>
      <c r="M24" s="393"/>
      <c r="N24" s="394"/>
      <c r="O24" s="394"/>
      <c r="P24" s="394"/>
      <c r="Q24" s="394"/>
      <c r="R24" s="394"/>
      <c r="S24" s="394"/>
      <c r="T24" s="395"/>
    </row>
    <row r="25" spans="1:20" ht="15" thickBot="1">
      <c r="A25" s="116"/>
      <c r="B25" s="378"/>
      <c r="C25" s="379"/>
      <c r="D25" s="379"/>
      <c r="E25" s="379"/>
      <c r="F25" s="380"/>
      <c r="G25" s="69"/>
      <c r="H25" s="69"/>
      <c r="I25" s="132"/>
      <c r="M25" s="396"/>
      <c r="N25" s="397"/>
      <c r="O25" s="397"/>
      <c r="P25" s="397"/>
      <c r="Q25" s="397"/>
      <c r="R25" s="397"/>
      <c r="S25" s="397"/>
      <c r="T25" s="398"/>
    </row>
    <row r="26" spans="1:9" ht="14.25">
      <c r="A26" s="116"/>
      <c r="B26" s="378"/>
      <c r="C26" s="379"/>
      <c r="D26" s="379"/>
      <c r="E26" s="379"/>
      <c r="F26" s="380"/>
      <c r="G26" s="69"/>
      <c r="H26" s="69"/>
      <c r="I26" s="132"/>
    </row>
    <row r="27" spans="1:9" ht="14.25">
      <c r="A27" s="116"/>
      <c r="B27" s="378"/>
      <c r="C27" s="379"/>
      <c r="D27" s="379"/>
      <c r="E27" s="379"/>
      <c r="F27" s="380"/>
      <c r="G27" s="69"/>
      <c r="H27" s="69"/>
      <c r="I27" s="132"/>
    </row>
    <row r="28" spans="1:9" ht="14.25">
      <c r="A28" s="116"/>
      <c r="B28" s="378"/>
      <c r="C28" s="379"/>
      <c r="D28" s="379"/>
      <c r="E28" s="379"/>
      <c r="F28" s="380"/>
      <c r="G28" s="69"/>
      <c r="H28" s="69"/>
      <c r="I28" s="132"/>
    </row>
    <row r="29" spans="1:9" ht="14.25">
      <c r="A29" s="116"/>
      <c r="B29" s="378"/>
      <c r="C29" s="379"/>
      <c r="D29" s="379"/>
      <c r="E29" s="379"/>
      <c r="F29" s="380"/>
      <c r="G29" s="69"/>
      <c r="H29" s="69"/>
      <c r="I29" s="132"/>
    </row>
    <row r="30" spans="1:9" ht="14.25">
      <c r="A30" s="116"/>
      <c r="B30" s="378"/>
      <c r="C30" s="379"/>
      <c r="D30" s="379"/>
      <c r="E30" s="379"/>
      <c r="F30" s="380"/>
      <c r="G30" s="69"/>
      <c r="H30" s="69"/>
      <c r="I30" s="132"/>
    </row>
    <row r="31" spans="1:9" ht="14.25">
      <c r="A31" s="116"/>
      <c r="G31" s="81"/>
      <c r="H31" s="81"/>
      <c r="I31" s="132"/>
    </row>
    <row r="32" spans="1:9" ht="15" thickBot="1">
      <c r="A32" s="138"/>
      <c r="B32" s="109"/>
      <c r="C32" s="109"/>
      <c r="D32" s="109"/>
      <c r="E32" s="109"/>
      <c r="F32" s="109"/>
      <c r="G32" s="109"/>
      <c r="H32" s="109"/>
      <c r="I32" s="139"/>
    </row>
    <row r="34" ht="15" thickBot="1"/>
    <row r="35" spans="1:9" ht="23.25">
      <c r="A35" s="381" t="s">
        <v>360</v>
      </c>
      <c r="B35" s="382"/>
      <c r="C35" s="382"/>
      <c r="D35" s="382"/>
      <c r="E35" s="382"/>
      <c r="F35" s="382"/>
      <c r="G35" s="382"/>
      <c r="H35" s="382"/>
      <c r="I35" s="383"/>
    </row>
    <row r="36" spans="1:8" ht="15" thickBot="1">
      <c r="A36" s="162" t="s">
        <v>0</v>
      </c>
      <c r="B36" s="384" t="s">
        <v>426</v>
      </c>
      <c r="C36" s="384"/>
      <c r="D36" s="384"/>
      <c r="E36" s="384"/>
      <c r="F36" s="384"/>
      <c r="G36" s="162" t="s">
        <v>2</v>
      </c>
      <c r="H36" s="162" t="s">
        <v>3</v>
      </c>
    </row>
    <row r="37" spans="1:8" ht="15" thickBot="1">
      <c r="A37" s="102">
        <v>44593</v>
      </c>
      <c r="B37" s="385" t="s">
        <v>420</v>
      </c>
      <c r="C37" s="385"/>
      <c r="D37" s="385"/>
      <c r="E37" s="385"/>
      <c r="F37" s="385"/>
      <c r="G37" s="104">
        <v>50000</v>
      </c>
      <c r="H37" s="105"/>
    </row>
    <row r="38" spans="1:16" ht="15" customHeight="1">
      <c r="A38" s="106"/>
      <c r="B38" s="346" t="s">
        <v>101</v>
      </c>
      <c r="C38" s="346"/>
      <c r="D38" s="346"/>
      <c r="E38" s="346"/>
      <c r="F38" s="346"/>
      <c r="G38" s="69">
        <v>9400</v>
      </c>
      <c r="H38" s="107"/>
      <c r="J38" s="369" t="s">
        <v>439</v>
      </c>
      <c r="K38" s="370"/>
      <c r="L38" s="370"/>
      <c r="M38" s="370"/>
      <c r="N38" s="370"/>
      <c r="O38" s="371"/>
      <c r="P38" s="163"/>
    </row>
    <row r="39" spans="1:16" ht="15" customHeight="1">
      <c r="A39" s="106"/>
      <c r="B39" s="306" t="s">
        <v>110</v>
      </c>
      <c r="C39" s="306"/>
      <c r="D39" s="306"/>
      <c r="E39" s="306"/>
      <c r="F39" s="306"/>
      <c r="G39" s="69"/>
      <c r="H39" s="107">
        <v>3000</v>
      </c>
      <c r="J39" s="372"/>
      <c r="K39" s="373"/>
      <c r="L39" s="373"/>
      <c r="M39" s="373"/>
      <c r="N39" s="373"/>
      <c r="O39" s="374"/>
      <c r="P39" s="163"/>
    </row>
    <row r="40" spans="1:16" ht="15" customHeight="1">
      <c r="A40" s="106"/>
      <c r="B40" s="360" t="s">
        <v>440</v>
      </c>
      <c r="C40" s="360"/>
      <c r="D40" s="360"/>
      <c r="E40" s="360"/>
      <c r="F40" s="360"/>
      <c r="G40" s="69"/>
      <c r="H40" s="107">
        <v>56400</v>
      </c>
      <c r="J40" s="372"/>
      <c r="K40" s="373"/>
      <c r="L40" s="373"/>
      <c r="M40" s="373"/>
      <c r="N40" s="373"/>
      <c r="O40" s="374"/>
      <c r="P40" s="163"/>
    </row>
    <row r="41" spans="1:16" ht="15" customHeight="1">
      <c r="A41" s="106"/>
      <c r="B41" s="378"/>
      <c r="C41" s="379"/>
      <c r="D41" s="379"/>
      <c r="E41" s="379"/>
      <c r="F41" s="380"/>
      <c r="G41" s="69"/>
      <c r="H41" s="107"/>
      <c r="J41" s="372"/>
      <c r="K41" s="373"/>
      <c r="L41" s="373"/>
      <c r="M41" s="373"/>
      <c r="N41" s="373"/>
      <c r="O41" s="374"/>
      <c r="P41" s="163"/>
    </row>
    <row r="42" spans="1:16" ht="15" customHeight="1">
      <c r="A42" s="106"/>
      <c r="B42" s="360" t="s">
        <v>441</v>
      </c>
      <c r="C42" s="360"/>
      <c r="D42" s="360"/>
      <c r="E42" s="360"/>
      <c r="F42" s="360"/>
      <c r="G42" s="69">
        <v>56400</v>
      </c>
      <c r="H42" s="107"/>
      <c r="J42" s="372"/>
      <c r="K42" s="373"/>
      <c r="L42" s="373"/>
      <c r="M42" s="373"/>
      <c r="N42" s="373"/>
      <c r="O42" s="374"/>
      <c r="P42" s="163"/>
    </row>
    <row r="43" spans="1:16" ht="15.75" customHeight="1" thickBot="1">
      <c r="A43" s="106"/>
      <c r="B43" s="329" t="s">
        <v>254</v>
      </c>
      <c r="C43" s="329"/>
      <c r="D43" s="329"/>
      <c r="E43" s="329"/>
      <c r="F43" s="329"/>
      <c r="G43" s="69"/>
      <c r="H43" s="107">
        <v>18800</v>
      </c>
      <c r="J43" s="375"/>
      <c r="K43" s="376"/>
      <c r="L43" s="376"/>
      <c r="M43" s="376"/>
      <c r="N43" s="376"/>
      <c r="O43" s="377"/>
      <c r="P43" s="163"/>
    </row>
    <row r="44" spans="1:8" ht="15" thickBot="1">
      <c r="A44" s="108"/>
      <c r="B44" s="365" t="s">
        <v>112</v>
      </c>
      <c r="C44" s="365"/>
      <c r="D44" s="365"/>
      <c r="E44" s="365"/>
      <c r="F44" s="365"/>
      <c r="G44" s="110"/>
      <c r="H44" s="111">
        <v>37600</v>
      </c>
    </row>
    <row r="45" spans="1:8" ht="15" thickBot="1">
      <c r="A45" s="164"/>
      <c r="B45" s="362"/>
      <c r="C45" s="362"/>
      <c r="D45" s="362"/>
      <c r="E45" s="362"/>
      <c r="F45" s="362"/>
      <c r="G45" s="165"/>
      <c r="H45" s="165"/>
    </row>
    <row r="46" spans="1:8" ht="15" thickBot="1">
      <c r="A46" s="166" t="s">
        <v>442</v>
      </c>
      <c r="B46" s="366" t="s">
        <v>443</v>
      </c>
      <c r="C46" s="366"/>
      <c r="D46" s="366"/>
      <c r="E46" s="366"/>
      <c r="F46" s="366"/>
      <c r="G46" s="104">
        <v>288000</v>
      </c>
      <c r="H46" s="105"/>
    </row>
    <row r="47" spans="1:13" ht="14.25">
      <c r="A47" s="106"/>
      <c r="B47" s="355" t="s">
        <v>104</v>
      </c>
      <c r="C47" s="355"/>
      <c r="D47" s="355"/>
      <c r="E47" s="355"/>
      <c r="F47" s="355"/>
      <c r="G47" s="69"/>
      <c r="H47" s="107">
        <v>48000</v>
      </c>
      <c r="J47" s="319" t="s">
        <v>444</v>
      </c>
      <c r="K47" s="320"/>
      <c r="L47" s="320"/>
      <c r="M47" s="321"/>
    </row>
    <row r="48" spans="1:13" ht="14.25">
      <c r="A48" s="106"/>
      <c r="B48" s="367" t="s">
        <v>445</v>
      </c>
      <c r="C48" s="367"/>
      <c r="D48" s="367"/>
      <c r="E48" s="367"/>
      <c r="F48" s="367"/>
      <c r="G48" s="69"/>
      <c r="H48" s="107">
        <v>240000</v>
      </c>
      <c r="J48" s="322"/>
      <c r="K48" s="323"/>
      <c r="L48" s="323"/>
      <c r="M48" s="324"/>
    </row>
    <row r="49" spans="1:13" ht="14.25">
      <c r="A49" s="106"/>
      <c r="B49" s="306"/>
      <c r="C49" s="306"/>
      <c r="D49" s="306"/>
      <c r="E49" s="306"/>
      <c r="F49" s="306"/>
      <c r="G49" s="69"/>
      <c r="H49" s="107"/>
      <c r="J49" s="322"/>
      <c r="K49" s="323"/>
      <c r="L49" s="323"/>
      <c r="M49" s="324"/>
    </row>
    <row r="50" spans="1:13" ht="14.25">
      <c r="A50" s="106"/>
      <c r="B50" s="329" t="s">
        <v>446</v>
      </c>
      <c r="C50" s="329"/>
      <c r="D50" s="329"/>
      <c r="E50" s="329"/>
      <c r="F50" s="329"/>
      <c r="G50" s="69">
        <v>270720</v>
      </c>
      <c r="H50" s="107"/>
      <c r="J50" s="322"/>
      <c r="K50" s="323"/>
      <c r="L50" s="323"/>
      <c r="M50" s="324"/>
    </row>
    <row r="51" spans="1:13" ht="14.25">
      <c r="A51" s="106"/>
      <c r="B51" s="368" t="s">
        <v>107</v>
      </c>
      <c r="C51" s="368"/>
      <c r="D51" s="368"/>
      <c r="E51" s="368"/>
      <c r="F51" s="368"/>
      <c r="G51" s="69">
        <v>14400</v>
      </c>
      <c r="H51" s="107"/>
      <c r="J51" s="322"/>
      <c r="K51" s="323"/>
      <c r="L51" s="323"/>
      <c r="M51" s="324"/>
    </row>
    <row r="52" spans="1:13" ht="15" thickBot="1">
      <c r="A52" s="106"/>
      <c r="B52" s="346" t="s">
        <v>101</v>
      </c>
      <c r="C52" s="346"/>
      <c r="D52" s="346"/>
      <c r="E52" s="346"/>
      <c r="F52" s="346"/>
      <c r="G52" s="69">
        <v>2880</v>
      </c>
      <c r="H52" s="107"/>
      <c r="J52" s="325"/>
      <c r="K52" s="326"/>
      <c r="L52" s="326"/>
      <c r="M52" s="327"/>
    </row>
    <row r="53" spans="1:8" ht="15" thickBot="1">
      <c r="A53" s="108"/>
      <c r="B53" s="351" t="s">
        <v>443</v>
      </c>
      <c r="C53" s="351"/>
      <c r="D53" s="351"/>
      <c r="E53" s="351"/>
      <c r="F53" s="351"/>
      <c r="G53" s="110"/>
      <c r="H53" s="111">
        <v>288000</v>
      </c>
    </row>
    <row r="54" spans="1:8" ht="15" thickBot="1">
      <c r="A54" s="164"/>
      <c r="B54" s="362"/>
      <c r="C54" s="362"/>
      <c r="D54" s="362"/>
      <c r="E54" s="362"/>
      <c r="F54" s="362"/>
      <c r="G54" s="165"/>
      <c r="H54" s="165"/>
    </row>
    <row r="55" spans="1:8" ht="15" thickBot="1">
      <c r="A55" s="102">
        <v>44614</v>
      </c>
      <c r="B55" s="363" t="s">
        <v>447</v>
      </c>
      <c r="C55" s="363"/>
      <c r="D55" s="363"/>
      <c r="E55" s="363"/>
      <c r="F55" s="363"/>
      <c r="G55" s="104">
        <v>180000</v>
      </c>
      <c r="H55" s="105"/>
    </row>
    <row r="56" spans="1:13" ht="15" customHeight="1">
      <c r="A56" s="106"/>
      <c r="B56" s="346" t="s">
        <v>101</v>
      </c>
      <c r="C56" s="346"/>
      <c r="D56" s="346"/>
      <c r="E56" s="346"/>
      <c r="F56" s="346"/>
      <c r="G56" s="69">
        <v>36000</v>
      </c>
      <c r="H56" s="107"/>
      <c r="J56" s="319" t="s">
        <v>448</v>
      </c>
      <c r="K56" s="320"/>
      <c r="L56" s="320"/>
      <c r="M56" s="321"/>
    </row>
    <row r="57" spans="1:13" ht="14.25">
      <c r="A57" s="106"/>
      <c r="B57" s="360" t="s">
        <v>449</v>
      </c>
      <c r="C57" s="360"/>
      <c r="D57" s="360"/>
      <c r="E57" s="360"/>
      <c r="F57" s="360"/>
      <c r="G57" s="69"/>
      <c r="H57" s="107">
        <v>216000</v>
      </c>
      <c r="J57" s="322"/>
      <c r="K57" s="323"/>
      <c r="L57" s="323"/>
      <c r="M57" s="324"/>
    </row>
    <row r="58" spans="1:13" ht="14.25">
      <c r="A58" s="106"/>
      <c r="B58" s="306"/>
      <c r="C58" s="306"/>
      <c r="D58" s="306"/>
      <c r="E58" s="306"/>
      <c r="F58" s="306"/>
      <c r="G58" s="69"/>
      <c r="H58" s="107"/>
      <c r="J58" s="322"/>
      <c r="K58" s="323"/>
      <c r="L58" s="323"/>
      <c r="M58" s="324"/>
    </row>
    <row r="59" spans="1:13" ht="14.25">
      <c r="A59" s="106"/>
      <c r="B59" s="357" t="s">
        <v>450</v>
      </c>
      <c r="C59" s="357"/>
      <c r="D59" s="357"/>
      <c r="E59" s="357"/>
      <c r="F59" s="357"/>
      <c r="G59" s="69">
        <v>20000</v>
      </c>
      <c r="H59" s="107"/>
      <c r="J59" s="322"/>
      <c r="K59" s="323"/>
      <c r="L59" s="323"/>
      <c r="M59" s="324"/>
    </row>
    <row r="60" spans="1:13" ht="14.25">
      <c r="A60" s="106"/>
      <c r="B60" s="364" t="s">
        <v>451</v>
      </c>
      <c r="C60" s="364"/>
      <c r="D60" s="364"/>
      <c r="E60" s="364"/>
      <c r="F60" s="364"/>
      <c r="G60" s="69">
        <v>12000</v>
      </c>
      <c r="H60" s="107"/>
      <c r="J60" s="322"/>
      <c r="K60" s="323"/>
      <c r="L60" s="323"/>
      <c r="M60" s="324"/>
    </row>
    <row r="61" spans="1:13" ht="14.25">
      <c r="A61" s="106"/>
      <c r="B61" s="346" t="s">
        <v>101</v>
      </c>
      <c r="C61" s="346"/>
      <c r="D61" s="346"/>
      <c r="E61" s="346"/>
      <c r="F61" s="346"/>
      <c r="G61" s="69">
        <v>2000</v>
      </c>
      <c r="H61" s="107"/>
      <c r="J61" s="322"/>
      <c r="K61" s="323"/>
      <c r="L61" s="323"/>
      <c r="M61" s="324"/>
    </row>
    <row r="62" spans="1:13" ht="14.25">
      <c r="A62" s="106"/>
      <c r="B62" s="360" t="s">
        <v>449</v>
      </c>
      <c r="C62" s="360"/>
      <c r="D62" s="360"/>
      <c r="E62" s="360"/>
      <c r="F62" s="360"/>
      <c r="G62" s="69"/>
      <c r="H62" s="107">
        <v>34000</v>
      </c>
      <c r="J62" s="322"/>
      <c r="K62" s="323"/>
      <c r="L62" s="323"/>
      <c r="M62" s="324"/>
    </row>
    <row r="63" spans="1:13" ht="14.25">
      <c r="A63" s="106"/>
      <c r="B63" s="306"/>
      <c r="C63" s="306"/>
      <c r="D63" s="306"/>
      <c r="E63" s="306"/>
      <c r="F63" s="306"/>
      <c r="G63" s="69"/>
      <c r="H63" s="107"/>
      <c r="J63" s="322"/>
      <c r="K63" s="323"/>
      <c r="L63" s="323"/>
      <c r="M63" s="324"/>
    </row>
    <row r="64" spans="1:13" ht="15" thickBot="1">
      <c r="A64" s="106"/>
      <c r="B64" s="360" t="s">
        <v>449</v>
      </c>
      <c r="C64" s="360"/>
      <c r="D64" s="360"/>
      <c r="E64" s="360"/>
      <c r="F64" s="360"/>
      <c r="G64" s="69">
        <v>250000</v>
      </c>
      <c r="H64" s="107"/>
      <c r="J64" s="325"/>
      <c r="K64" s="326"/>
      <c r="L64" s="326"/>
      <c r="M64" s="327"/>
    </row>
    <row r="65" spans="1:8" ht="14.25">
      <c r="A65" s="106"/>
      <c r="B65" s="329" t="s">
        <v>14</v>
      </c>
      <c r="C65" s="329"/>
      <c r="D65" s="329"/>
      <c r="E65" s="329"/>
      <c r="F65" s="329"/>
      <c r="G65" s="69"/>
      <c r="H65" s="107">
        <v>250000</v>
      </c>
    </row>
    <row r="66" spans="1:8" ht="14.25">
      <c r="A66" s="106"/>
      <c r="B66" s="306"/>
      <c r="C66" s="306"/>
      <c r="D66" s="306"/>
      <c r="E66" s="306"/>
      <c r="F66" s="306"/>
      <c r="G66" s="69"/>
      <c r="H66" s="107"/>
    </row>
    <row r="67" spans="1:8" ht="14.25">
      <c r="A67" s="106"/>
      <c r="B67" s="361" t="s">
        <v>411</v>
      </c>
      <c r="C67" s="361"/>
      <c r="D67" s="361"/>
      <c r="E67" s="361"/>
      <c r="F67" s="361"/>
      <c r="G67" s="69">
        <v>32000</v>
      </c>
      <c r="H67" s="107"/>
    </row>
    <row r="68" spans="1:8" ht="14.25">
      <c r="A68" s="106"/>
      <c r="B68" s="357" t="s">
        <v>450</v>
      </c>
      <c r="C68" s="357"/>
      <c r="D68" s="357"/>
      <c r="E68" s="357"/>
      <c r="F68" s="357"/>
      <c r="G68" s="69"/>
      <c r="H68" s="107">
        <v>20000</v>
      </c>
    </row>
    <row r="69" spans="1:8" ht="15" thickBot="1">
      <c r="A69" s="108"/>
      <c r="B69" s="358" t="s">
        <v>451</v>
      </c>
      <c r="C69" s="358"/>
      <c r="D69" s="358"/>
      <c r="E69" s="358"/>
      <c r="F69" s="358"/>
      <c r="G69" s="110"/>
      <c r="H69" s="111">
        <v>12000</v>
      </c>
    </row>
    <row r="70" spans="1:8" ht="15" thickBot="1">
      <c r="A70" s="167"/>
      <c r="B70" s="332"/>
      <c r="C70" s="332"/>
      <c r="D70" s="332"/>
      <c r="E70" s="332"/>
      <c r="F70" s="332"/>
      <c r="G70" s="101"/>
      <c r="H70" s="101"/>
    </row>
    <row r="71" spans="1:13" ht="14.25">
      <c r="A71" s="68"/>
      <c r="B71" s="306"/>
      <c r="C71" s="306"/>
      <c r="D71" s="306"/>
      <c r="E71" s="306"/>
      <c r="F71" s="306"/>
      <c r="G71" s="69"/>
      <c r="H71" s="69"/>
      <c r="J71" s="319" t="s">
        <v>452</v>
      </c>
      <c r="K71" s="320"/>
      <c r="L71" s="320"/>
      <c r="M71" s="321"/>
    </row>
    <row r="72" spans="1:13" ht="15" thickBot="1">
      <c r="A72" s="168"/>
      <c r="B72" s="348"/>
      <c r="C72" s="348"/>
      <c r="D72" s="348"/>
      <c r="E72" s="348"/>
      <c r="F72" s="348"/>
      <c r="G72" s="98"/>
      <c r="H72" s="98"/>
      <c r="J72" s="322"/>
      <c r="K72" s="323"/>
      <c r="L72" s="323"/>
      <c r="M72" s="324"/>
    </row>
    <row r="73" spans="1:13" ht="14.25">
      <c r="A73" s="102">
        <v>44616</v>
      </c>
      <c r="B73" s="359" t="s">
        <v>453</v>
      </c>
      <c r="C73" s="359"/>
      <c r="D73" s="359"/>
      <c r="E73" s="359"/>
      <c r="F73" s="359"/>
      <c r="G73" s="104">
        <v>20000</v>
      </c>
      <c r="H73" s="105"/>
      <c r="J73" s="322"/>
      <c r="K73" s="323"/>
      <c r="L73" s="323"/>
      <c r="M73" s="324"/>
    </row>
    <row r="74" spans="1:13" ht="14.25">
      <c r="A74" s="106"/>
      <c r="B74" s="356" t="s">
        <v>454</v>
      </c>
      <c r="C74" s="356"/>
      <c r="D74" s="356"/>
      <c r="E74" s="356"/>
      <c r="F74" s="356"/>
      <c r="G74" s="69"/>
      <c r="H74" s="107">
        <v>20000</v>
      </c>
      <c r="J74" s="322"/>
      <c r="K74" s="323"/>
      <c r="L74" s="323"/>
      <c r="M74" s="324"/>
    </row>
    <row r="75" spans="1:13" ht="15" thickBot="1">
      <c r="A75" s="106"/>
      <c r="B75" s="306"/>
      <c r="C75" s="306"/>
      <c r="D75" s="306"/>
      <c r="E75" s="306"/>
      <c r="F75" s="306"/>
      <c r="G75" s="69"/>
      <c r="H75" s="107"/>
      <c r="J75" s="325"/>
      <c r="K75" s="326"/>
      <c r="L75" s="326"/>
      <c r="M75" s="327"/>
    </row>
    <row r="76" spans="1:8" ht="14.25">
      <c r="A76" s="106"/>
      <c r="B76" s="354" t="s">
        <v>455</v>
      </c>
      <c r="C76" s="354"/>
      <c r="D76" s="354"/>
      <c r="E76" s="354"/>
      <c r="F76" s="354"/>
      <c r="G76" s="69">
        <v>34800</v>
      </c>
      <c r="H76" s="107"/>
    </row>
    <row r="77" spans="1:8" ht="14.25">
      <c r="A77" s="106"/>
      <c r="B77" s="350" t="s">
        <v>456</v>
      </c>
      <c r="C77" s="350"/>
      <c r="D77" s="350"/>
      <c r="E77" s="350"/>
      <c r="F77" s="350"/>
      <c r="G77" s="69">
        <v>1000</v>
      </c>
      <c r="H77" s="107"/>
    </row>
    <row r="78" spans="1:8" ht="14.25">
      <c r="A78" s="106"/>
      <c r="B78" s="355" t="s">
        <v>457</v>
      </c>
      <c r="C78" s="355"/>
      <c r="D78" s="355"/>
      <c r="E78" s="355"/>
      <c r="F78" s="355"/>
      <c r="G78" s="69"/>
      <c r="H78" s="107">
        <v>5800</v>
      </c>
    </row>
    <row r="79" spans="1:8" ht="14.25">
      <c r="A79" s="106"/>
      <c r="B79" s="356" t="s">
        <v>454</v>
      </c>
      <c r="C79" s="356"/>
      <c r="D79" s="356"/>
      <c r="E79" s="356"/>
      <c r="F79" s="356"/>
      <c r="G79" s="69"/>
      <c r="H79" s="107">
        <v>30000</v>
      </c>
    </row>
    <row r="80" spans="1:8" ht="14.25">
      <c r="A80" s="106"/>
      <c r="B80" s="306"/>
      <c r="C80" s="306"/>
      <c r="D80" s="306"/>
      <c r="E80" s="306"/>
      <c r="F80" s="306"/>
      <c r="G80" s="69"/>
      <c r="H80" s="107"/>
    </row>
    <row r="81" spans="1:8" ht="14.25">
      <c r="A81" s="106"/>
      <c r="B81" s="329" t="s">
        <v>401</v>
      </c>
      <c r="C81" s="329"/>
      <c r="D81" s="329"/>
      <c r="E81" s="329"/>
      <c r="F81" s="329"/>
      <c r="G81" s="69">
        <v>34800</v>
      </c>
      <c r="H81" s="107"/>
    </row>
    <row r="82" spans="1:8" ht="15" thickBot="1">
      <c r="A82" s="108"/>
      <c r="B82" s="351" t="s">
        <v>455</v>
      </c>
      <c r="C82" s="351"/>
      <c r="D82" s="351"/>
      <c r="E82" s="351"/>
      <c r="F82" s="351"/>
      <c r="G82" s="110"/>
      <c r="H82" s="111">
        <v>34800</v>
      </c>
    </row>
    <row r="83" spans="1:8" ht="14.25">
      <c r="A83" s="167"/>
      <c r="B83" s="332"/>
      <c r="C83" s="332"/>
      <c r="D83" s="332"/>
      <c r="E83" s="332"/>
      <c r="F83" s="332"/>
      <c r="G83" s="101"/>
      <c r="H83" s="101"/>
    </row>
    <row r="84" spans="1:8" ht="15" thickBot="1">
      <c r="A84" s="168"/>
      <c r="B84" s="348"/>
      <c r="C84" s="348"/>
      <c r="D84" s="348"/>
      <c r="E84" s="348"/>
      <c r="F84" s="348"/>
      <c r="G84" s="98"/>
      <c r="H84" s="98"/>
    </row>
    <row r="85" spans="1:14" ht="14.25">
      <c r="A85" s="102">
        <v>44618</v>
      </c>
      <c r="B85" s="352" t="s">
        <v>267</v>
      </c>
      <c r="C85" s="352"/>
      <c r="D85" s="352"/>
      <c r="E85" s="352"/>
      <c r="F85" s="352"/>
      <c r="G85" s="104">
        <v>30000</v>
      </c>
      <c r="H85" s="105"/>
      <c r="J85" s="319" t="s">
        <v>458</v>
      </c>
      <c r="K85" s="320"/>
      <c r="L85" s="320"/>
      <c r="M85" s="320"/>
      <c r="N85" s="321"/>
    </row>
    <row r="86" spans="1:14" ht="14.25">
      <c r="A86" s="106"/>
      <c r="B86" s="347" t="s">
        <v>268</v>
      </c>
      <c r="C86" s="347"/>
      <c r="D86" s="347"/>
      <c r="E86" s="347"/>
      <c r="F86" s="347"/>
      <c r="G86" s="160">
        <v>6000</v>
      </c>
      <c r="H86" s="107"/>
      <c r="J86" s="322"/>
      <c r="K86" s="323"/>
      <c r="L86" s="323"/>
      <c r="M86" s="323"/>
      <c r="N86" s="324"/>
    </row>
    <row r="87" spans="1:14" ht="14.25">
      <c r="A87" s="106"/>
      <c r="B87" s="350" t="s">
        <v>459</v>
      </c>
      <c r="C87" s="350"/>
      <c r="D87" s="350"/>
      <c r="E87" s="350"/>
      <c r="F87" s="350"/>
      <c r="G87" s="69"/>
      <c r="H87" s="107">
        <v>36000</v>
      </c>
      <c r="J87" s="322"/>
      <c r="K87" s="323"/>
      <c r="L87" s="323"/>
      <c r="M87" s="323"/>
      <c r="N87" s="324"/>
    </row>
    <row r="88" spans="1:14" ht="14.25">
      <c r="A88" s="106"/>
      <c r="B88" s="306"/>
      <c r="C88" s="306"/>
      <c r="D88" s="306"/>
      <c r="E88" s="306"/>
      <c r="F88" s="306"/>
      <c r="G88" s="69"/>
      <c r="H88" s="107"/>
      <c r="J88" s="322"/>
      <c r="K88" s="323"/>
      <c r="L88" s="323"/>
      <c r="M88" s="323"/>
      <c r="N88" s="324"/>
    </row>
    <row r="89" spans="1:14" ht="14.25">
      <c r="A89" s="106"/>
      <c r="B89" s="353" t="s">
        <v>139</v>
      </c>
      <c r="C89" s="353"/>
      <c r="D89" s="353"/>
      <c r="E89" s="353"/>
      <c r="F89" s="353"/>
      <c r="G89" s="69">
        <v>8000</v>
      </c>
      <c r="H89" s="107"/>
      <c r="J89" s="322"/>
      <c r="K89" s="323"/>
      <c r="L89" s="323"/>
      <c r="M89" s="323"/>
      <c r="N89" s="324"/>
    </row>
    <row r="90" spans="1:14" ht="14.25">
      <c r="A90" s="106"/>
      <c r="B90" s="347" t="s">
        <v>268</v>
      </c>
      <c r="C90" s="347"/>
      <c r="D90" s="347"/>
      <c r="E90" s="347"/>
      <c r="F90" s="347"/>
      <c r="G90" s="69"/>
      <c r="H90" s="126">
        <v>8000</v>
      </c>
      <c r="J90" s="322"/>
      <c r="K90" s="323"/>
      <c r="L90" s="323"/>
      <c r="M90" s="323"/>
      <c r="N90" s="324"/>
    </row>
    <row r="91" spans="1:14" ht="14.25">
      <c r="A91" s="106"/>
      <c r="B91" s="306"/>
      <c r="C91" s="306"/>
      <c r="D91" s="306"/>
      <c r="E91" s="306"/>
      <c r="F91" s="306"/>
      <c r="G91" s="69"/>
      <c r="H91" s="107"/>
      <c r="J91" s="322"/>
      <c r="K91" s="323"/>
      <c r="L91" s="323"/>
      <c r="M91" s="323"/>
      <c r="N91" s="324"/>
    </row>
    <row r="92" spans="1:14" ht="15" thickBot="1">
      <c r="A92" s="106"/>
      <c r="B92" s="350" t="s">
        <v>460</v>
      </c>
      <c r="C92" s="350"/>
      <c r="D92" s="350"/>
      <c r="E92" s="350"/>
      <c r="F92" s="350"/>
      <c r="G92" s="69">
        <v>36000</v>
      </c>
      <c r="H92" s="107"/>
      <c r="J92" s="325"/>
      <c r="K92" s="326"/>
      <c r="L92" s="326"/>
      <c r="M92" s="326"/>
      <c r="N92" s="327"/>
    </row>
    <row r="93" spans="1:8" ht="14.25">
      <c r="A93" s="106"/>
      <c r="B93" s="347" t="s">
        <v>268</v>
      </c>
      <c r="C93" s="347"/>
      <c r="D93" s="347"/>
      <c r="E93" s="347"/>
      <c r="F93" s="347"/>
      <c r="G93" s="69"/>
      <c r="H93" s="126">
        <v>1500</v>
      </c>
    </row>
    <row r="94" spans="1:8" ht="14.25">
      <c r="A94" s="106"/>
      <c r="B94" s="306" t="s">
        <v>461</v>
      </c>
      <c r="C94" s="306"/>
      <c r="D94" s="306"/>
      <c r="E94" s="306"/>
      <c r="F94" s="306"/>
      <c r="G94" s="69"/>
      <c r="H94" s="107">
        <v>2000</v>
      </c>
    </row>
    <row r="95" spans="1:8" ht="14.25">
      <c r="A95" s="106"/>
      <c r="B95" s="329" t="s">
        <v>14</v>
      </c>
      <c r="C95" s="329"/>
      <c r="D95" s="329"/>
      <c r="E95" s="329"/>
      <c r="F95" s="329"/>
      <c r="G95" s="69"/>
      <c r="H95" s="107">
        <v>32500</v>
      </c>
    </row>
    <row r="96" spans="1:8" ht="14.25">
      <c r="A96" s="106"/>
      <c r="B96" s="306"/>
      <c r="C96" s="306"/>
      <c r="D96" s="306"/>
      <c r="E96" s="306"/>
      <c r="F96" s="306"/>
      <c r="G96" s="69"/>
      <c r="H96" s="107"/>
    </row>
    <row r="97" spans="1:8" ht="14.25">
      <c r="A97" s="106"/>
      <c r="B97" s="347" t="s">
        <v>56</v>
      </c>
      <c r="C97" s="347"/>
      <c r="D97" s="347"/>
      <c r="E97" s="347"/>
      <c r="F97" s="347"/>
      <c r="G97" s="69">
        <v>3500</v>
      </c>
      <c r="H97" s="107"/>
    </row>
    <row r="98" spans="1:8" ht="14.25">
      <c r="A98" s="106"/>
      <c r="B98" s="306" t="s">
        <v>461</v>
      </c>
      <c r="C98" s="306"/>
      <c r="D98" s="306"/>
      <c r="E98" s="306"/>
      <c r="F98" s="306"/>
      <c r="G98" s="69">
        <v>2000</v>
      </c>
      <c r="H98" s="107"/>
    </row>
    <row r="99" spans="1:8" ht="15" thickBot="1">
      <c r="A99" s="108"/>
      <c r="B99" s="331" t="s">
        <v>14</v>
      </c>
      <c r="C99" s="331"/>
      <c r="D99" s="331"/>
      <c r="E99" s="331"/>
      <c r="F99" s="331"/>
      <c r="G99" s="110"/>
      <c r="H99" s="111">
        <v>5500</v>
      </c>
    </row>
    <row r="100" spans="1:8" ht="14.25">
      <c r="A100" s="167"/>
      <c r="B100" s="332"/>
      <c r="C100" s="332"/>
      <c r="D100" s="332"/>
      <c r="E100" s="332"/>
      <c r="F100" s="332"/>
      <c r="G100" s="101"/>
      <c r="H100" s="101"/>
    </row>
    <row r="101" spans="1:8" ht="15" thickBot="1">
      <c r="A101" s="168"/>
      <c r="B101" s="348"/>
      <c r="C101" s="348"/>
      <c r="D101" s="348"/>
      <c r="E101" s="348"/>
      <c r="F101" s="348"/>
      <c r="G101" s="98"/>
      <c r="H101" s="98"/>
    </row>
    <row r="102" spans="1:14" ht="15" thickBot="1">
      <c r="A102" s="102">
        <v>44620</v>
      </c>
      <c r="B102" s="349" t="s">
        <v>462</v>
      </c>
      <c r="C102" s="349"/>
      <c r="D102" s="349"/>
      <c r="E102" s="349"/>
      <c r="F102" s="349"/>
      <c r="G102" s="104">
        <v>53800</v>
      </c>
      <c r="H102" s="105"/>
      <c r="J102" s="343" t="s">
        <v>463</v>
      </c>
      <c r="K102" s="344"/>
      <c r="L102" s="344"/>
      <c r="M102" s="344"/>
      <c r="N102" s="345"/>
    </row>
    <row r="103" spans="1:8" ht="14.25">
      <c r="A103" s="106"/>
      <c r="B103" s="330" t="s">
        <v>464</v>
      </c>
      <c r="C103" s="330"/>
      <c r="D103" s="330"/>
      <c r="E103" s="330"/>
      <c r="F103" s="330"/>
      <c r="G103" s="69"/>
      <c r="H103" s="107">
        <v>53800</v>
      </c>
    </row>
    <row r="104" spans="1:8" ht="14.25">
      <c r="A104" s="106"/>
      <c r="B104" s="306"/>
      <c r="C104" s="306"/>
      <c r="D104" s="306"/>
      <c r="E104" s="306"/>
      <c r="F104" s="306"/>
      <c r="G104" s="69"/>
      <c r="H104" s="107"/>
    </row>
    <row r="105" spans="1:8" ht="14.25">
      <c r="A105" s="106"/>
      <c r="B105" s="330" t="s">
        <v>465</v>
      </c>
      <c r="C105" s="330"/>
      <c r="D105" s="330"/>
      <c r="E105" s="330"/>
      <c r="F105" s="330"/>
      <c r="G105" s="69">
        <v>50280</v>
      </c>
      <c r="H105" s="107"/>
    </row>
    <row r="106" spans="1:8" ht="14.25">
      <c r="A106" s="106"/>
      <c r="B106" s="346" t="s">
        <v>466</v>
      </c>
      <c r="C106" s="346"/>
      <c r="D106" s="346"/>
      <c r="E106" s="346"/>
      <c r="F106" s="346"/>
      <c r="G106" s="69"/>
      <c r="H106" s="107">
        <v>50280</v>
      </c>
    </row>
    <row r="107" spans="1:8" ht="14.25">
      <c r="A107" s="106"/>
      <c r="B107" s="306"/>
      <c r="C107" s="306"/>
      <c r="D107" s="306"/>
      <c r="E107" s="306"/>
      <c r="F107" s="306"/>
      <c r="G107" s="69"/>
      <c r="H107" s="107"/>
    </row>
    <row r="108" spans="1:8" ht="14.25">
      <c r="A108" s="106"/>
      <c r="B108" s="330" t="s">
        <v>465</v>
      </c>
      <c r="C108" s="330"/>
      <c r="D108" s="330"/>
      <c r="E108" s="330"/>
      <c r="F108" s="330"/>
      <c r="G108" s="69">
        <v>3520</v>
      </c>
      <c r="H108" s="107"/>
    </row>
    <row r="109" spans="1:8" ht="15" thickBot="1">
      <c r="A109" s="108"/>
      <c r="B109" s="331" t="s">
        <v>467</v>
      </c>
      <c r="C109" s="331"/>
      <c r="D109" s="331"/>
      <c r="E109" s="331"/>
      <c r="F109" s="331"/>
      <c r="G109" s="110"/>
      <c r="H109" s="111">
        <v>3520</v>
      </c>
    </row>
    <row r="110" spans="1:8" ht="14.25">
      <c r="A110" s="167"/>
      <c r="B110" s="332"/>
      <c r="C110" s="332"/>
      <c r="D110" s="332"/>
      <c r="E110" s="332"/>
      <c r="F110" s="332"/>
      <c r="G110" s="101"/>
      <c r="H110" s="101"/>
    </row>
    <row r="111" spans="1:8" ht="15" thickBot="1">
      <c r="A111" s="70">
        <v>44652</v>
      </c>
      <c r="B111" s="333" t="s">
        <v>468</v>
      </c>
      <c r="C111" s="333"/>
      <c r="D111" s="333"/>
      <c r="E111" s="333"/>
      <c r="F111" s="333"/>
      <c r="G111" s="69">
        <v>37600</v>
      </c>
      <c r="H111" s="69"/>
    </row>
    <row r="112" spans="1:14" ht="14.25">
      <c r="A112" s="68"/>
      <c r="B112" s="329" t="s">
        <v>401</v>
      </c>
      <c r="C112" s="329"/>
      <c r="D112" s="329"/>
      <c r="E112" s="329"/>
      <c r="F112" s="329"/>
      <c r="G112" s="69"/>
      <c r="H112" s="69">
        <v>37600</v>
      </c>
      <c r="J112" s="334" t="s">
        <v>469</v>
      </c>
      <c r="K112" s="335"/>
      <c r="L112" s="335"/>
      <c r="M112" s="335"/>
      <c r="N112" s="336"/>
    </row>
    <row r="113" spans="1:14" ht="14.25">
      <c r="A113" s="68"/>
      <c r="B113" s="306"/>
      <c r="C113" s="306"/>
      <c r="D113" s="306"/>
      <c r="E113" s="306"/>
      <c r="F113" s="306"/>
      <c r="G113" s="69"/>
      <c r="H113" s="69"/>
      <c r="J113" s="337"/>
      <c r="K113" s="338"/>
      <c r="L113" s="338"/>
      <c r="M113" s="338"/>
      <c r="N113" s="339"/>
    </row>
    <row r="114" spans="1:14" ht="15" thickBot="1">
      <c r="A114" s="68"/>
      <c r="B114" s="306"/>
      <c r="C114" s="306"/>
      <c r="D114" s="306"/>
      <c r="E114" s="306"/>
      <c r="F114" s="306"/>
      <c r="G114" s="69"/>
      <c r="H114" s="69"/>
      <c r="J114" s="340"/>
      <c r="K114" s="341"/>
      <c r="L114" s="341"/>
      <c r="M114" s="341"/>
      <c r="N114" s="342"/>
    </row>
    <row r="115" spans="1:8" ht="14.25">
      <c r="A115" s="68"/>
      <c r="B115" s="306"/>
      <c r="C115" s="306"/>
      <c r="D115" s="306"/>
      <c r="E115" s="306"/>
      <c r="F115" s="306"/>
      <c r="G115" s="69"/>
      <c r="H115" s="69"/>
    </row>
    <row r="116" spans="1:8" ht="15" thickBot="1">
      <c r="A116" s="68"/>
      <c r="B116" s="306"/>
      <c r="C116" s="306"/>
      <c r="D116" s="306"/>
      <c r="E116" s="306"/>
      <c r="F116" s="306"/>
      <c r="G116" s="69"/>
      <c r="H116" s="69"/>
    </row>
    <row r="117" spans="1:14" ht="14.25">
      <c r="A117" s="68"/>
      <c r="B117" s="306"/>
      <c r="C117" s="306"/>
      <c r="D117" s="306"/>
      <c r="E117" s="306"/>
      <c r="F117" s="306"/>
      <c r="G117" s="69"/>
      <c r="H117" s="69"/>
      <c r="J117" s="319" t="s">
        <v>470</v>
      </c>
      <c r="K117" s="320"/>
      <c r="L117" s="320"/>
      <c r="M117" s="320"/>
      <c r="N117" s="321"/>
    </row>
    <row r="118" spans="1:14" ht="14.25">
      <c r="A118" s="70">
        <v>44666</v>
      </c>
      <c r="B118" s="328" t="s">
        <v>427</v>
      </c>
      <c r="C118" s="328"/>
      <c r="D118" s="328"/>
      <c r="E118" s="328"/>
      <c r="F118" s="328"/>
      <c r="G118" s="69">
        <v>25000</v>
      </c>
      <c r="H118" s="69"/>
      <c r="J118" s="322"/>
      <c r="K118" s="323"/>
      <c r="L118" s="323"/>
      <c r="M118" s="323"/>
      <c r="N118" s="324"/>
    </row>
    <row r="119" spans="1:14" ht="14.25">
      <c r="A119" s="68"/>
      <c r="B119" s="329" t="s">
        <v>401</v>
      </c>
      <c r="C119" s="329"/>
      <c r="D119" s="329"/>
      <c r="E119" s="329"/>
      <c r="F119" s="329"/>
      <c r="G119" s="69"/>
      <c r="H119" s="69">
        <v>25000</v>
      </c>
      <c r="J119" s="322"/>
      <c r="K119" s="323"/>
      <c r="L119" s="323"/>
      <c r="M119" s="323"/>
      <c r="N119" s="324"/>
    </row>
    <row r="120" spans="1:14" ht="14.25">
      <c r="A120" s="68"/>
      <c r="B120" s="306"/>
      <c r="C120" s="306"/>
      <c r="D120" s="306"/>
      <c r="E120" s="306"/>
      <c r="F120" s="306"/>
      <c r="G120" s="69"/>
      <c r="H120" s="69"/>
      <c r="J120" s="322"/>
      <c r="K120" s="323"/>
      <c r="L120" s="323"/>
      <c r="M120" s="323"/>
      <c r="N120" s="324"/>
    </row>
    <row r="121" spans="1:14" ht="15" thickBot="1">
      <c r="A121" s="68"/>
      <c r="B121" s="306"/>
      <c r="C121" s="306"/>
      <c r="D121" s="306"/>
      <c r="E121" s="306"/>
      <c r="F121" s="306"/>
      <c r="G121" s="69"/>
      <c r="H121" s="69"/>
      <c r="J121" s="325"/>
      <c r="K121" s="326"/>
      <c r="L121" s="326"/>
      <c r="M121" s="326"/>
      <c r="N121" s="327"/>
    </row>
    <row r="122" spans="1:8" ht="14.25">
      <c r="A122" s="68"/>
      <c r="B122" s="306"/>
      <c r="C122" s="306"/>
      <c r="D122" s="306"/>
      <c r="E122" s="306"/>
      <c r="F122" s="306"/>
      <c r="G122" s="69"/>
      <c r="H122" s="69"/>
    </row>
    <row r="123" spans="1:8" ht="14.25">
      <c r="A123" s="68"/>
      <c r="B123" s="306"/>
      <c r="C123" s="306"/>
      <c r="D123" s="306"/>
      <c r="E123" s="306"/>
      <c r="F123" s="306"/>
      <c r="G123" s="69"/>
      <c r="H123" s="69"/>
    </row>
    <row r="124" spans="1:8" ht="15" thickBot="1">
      <c r="A124" s="68"/>
      <c r="B124" s="306"/>
      <c r="C124" s="306"/>
      <c r="D124" s="306"/>
      <c r="E124" s="306"/>
      <c r="F124" s="306"/>
      <c r="G124" s="69"/>
      <c r="H124" s="69"/>
    </row>
    <row r="125" spans="1:14" ht="14.25">
      <c r="A125" s="70">
        <v>44926</v>
      </c>
      <c r="B125" s="306" t="s">
        <v>471</v>
      </c>
      <c r="C125" s="306"/>
      <c r="D125" s="306"/>
      <c r="E125" s="306"/>
      <c r="F125" s="306"/>
      <c r="G125" s="69">
        <v>8000</v>
      </c>
      <c r="H125" s="69"/>
      <c r="J125" s="310" t="s">
        <v>472</v>
      </c>
      <c r="K125" s="311"/>
      <c r="L125" s="311"/>
      <c r="M125" s="311"/>
      <c r="N125" s="312"/>
    </row>
    <row r="126" spans="1:14" ht="14.25">
      <c r="A126" s="68"/>
      <c r="B126" s="306" t="s">
        <v>473</v>
      </c>
      <c r="C126" s="306"/>
      <c r="D126" s="306"/>
      <c r="E126" s="306"/>
      <c r="F126" s="306"/>
      <c r="G126" s="69"/>
      <c r="H126" s="69">
        <v>8000</v>
      </c>
      <c r="J126" s="313"/>
      <c r="K126" s="314"/>
      <c r="L126" s="314"/>
      <c r="M126" s="314"/>
      <c r="N126" s="315"/>
    </row>
    <row r="127" spans="1:14" ht="15" thickBot="1">
      <c r="A127" s="68"/>
      <c r="B127" s="306"/>
      <c r="C127" s="306"/>
      <c r="D127" s="306"/>
      <c r="E127" s="306"/>
      <c r="F127" s="306"/>
      <c r="G127" s="69"/>
      <c r="H127" s="69"/>
      <c r="J127" s="316"/>
      <c r="K127" s="317"/>
      <c r="L127" s="317"/>
      <c r="M127" s="317"/>
      <c r="N127" s="318"/>
    </row>
    <row r="128" spans="1:10" ht="14.25">
      <c r="A128" s="70">
        <v>44926</v>
      </c>
      <c r="B128" s="306" t="s">
        <v>474</v>
      </c>
      <c r="C128" s="306"/>
      <c r="D128" s="306"/>
      <c r="E128" s="306"/>
      <c r="F128" s="306"/>
      <c r="G128" s="69">
        <v>10000</v>
      </c>
      <c r="H128" s="69"/>
      <c r="J128" t="s">
        <v>475</v>
      </c>
    </row>
    <row r="129" spans="1:10" ht="14.25">
      <c r="A129" s="68"/>
      <c r="B129" s="306" t="s">
        <v>476</v>
      </c>
      <c r="C129" s="306"/>
      <c r="D129" s="306"/>
      <c r="E129" s="306"/>
      <c r="F129" s="306"/>
      <c r="G129" s="69"/>
      <c r="H129" s="69">
        <v>10000</v>
      </c>
      <c r="J129" t="s">
        <v>477</v>
      </c>
    </row>
    <row r="130" spans="1:10" ht="14.25">
      <c r="A130" s="68"/>
      <c r="B130" s="306"/>
      <c r="C130" s="306"/>
      <c r="D130" s="306"/>
      <c r="E130" s="306"/>
      <c r="F130" s="306"/>
      <c r="G130" s="69"/>
      <c r="H130" s="69"/>
      <c r="J130" t="s">
        <v>478</v>
      </c>
    </row>
    <row r="131" spans="1:10" ht="14.25">
      <c r="A131" s="70">
        <v>44926</v>
      </c>
      <c r="B131" s="306" t="s">
        <v>228</v>
      </c>
      <c r="C131" s="306"/>
      <c r="D131" s="306"/>
      <c r="E131" s="306"/>
      <c r="F131" s="306"/>
      <c r="G131" s="69">
        <v>1054</v>
      </c>
      <c r="H131" s="69"/>
      <c r="J131" t="s">
        <v>479</v>
      </c>
    </row>
    <row r="132" spans="1:10" ht="14.25">
      <c r="A132" s="68"/>
      <c r="B132" s="306" t="s">
        <v>229</v>
      </c>
      <c r="C132" s="306"/>
      <c r="D132" s="306"/>
      <c r="E132" s="306"/>
      <c r="F132" s="306"/>
      <c r="G132" s="69"/>
      <c r="H132" s="69">
        <v>1054</v>
      </c>
      <c r="J132" t="s">
        <v>480</v>
      </c>
    </row>
    <row r="133" spans="1:8" ht="14.25">
      <c r="A133" s="68"/>
      <c r="B133" s="306"/>
      <c r="C133" s="306"/>
      <c r="D133" s="306"/>
      <c r="E133" s="306"/>
      <c r="F133" s="306"/>
      <c r="G133" s="69"/>
      <c r="H133" s="69"/>
    </row>
    <row r="134" spans="1:8" ht="14.25">
      <c r="A134" s="70">
        <v>44926</v>
      </c>
      <c r="B134" s="306" t="s">
        <v>481</v>
      </c>
      <c r="C134" s="306"/>
      <c r="D134" s="306"/>
      <c r="E134" s="306"/>
      <c r="F134" s="306"/>
      <c r="G134" s="69">
        <v>9000</v>
      </c>
      <c r="H134" s="69"/>
    </row>
    <row r="135" spans="1:8" ht="14.25">
      <c r="A135" s="68"/>
      <c r="B135" s="306" t="s">
        <v>482</v>
      </c>
      <c r="C135" s="306"/>
      <c r="D135" s="306"/>
      <c r="E135" s="306"/>
      <c r="F135" s="306"/>
      <c r="G135" s="69"/>
      <c r="H135" s="69">
        <v>9000</v>
      </c>
    </row>
    <row r="136" spans="1:8" ht="14.25">
      <c r="A136" s="68"/>
      <c r="B136" s="306"/>
      <c r="C136" s="306"/>
      <c r="D136" s="306"/>
      <c r="E136" s="306"/>
      <c r="F136" s="306"/>
      <c r="G136" s="69"/>
      <c r="H136" s="69"/>
    </row>
    <row r="137" spans="1:8" ht="14.25">
      <c r="A137" s="68"/>
      <c r="B137" s="306" t="s">
        <v>483</v>
      </c>
      <c r="C137" s="306"/>
      <c r="D137" s="306"/>
      <c r="E137" s="306"/>
      <c r="F137" s="306"/>
      <c r="G137" s="69">
        <v>7291</v>
      </c>
      <c r="H137" s="69"/>
    </row>
    <row r="138" spans="1:8" ht="14.25">
      <c r="A138" s="68"/>
      <c r="B138" s="306" t="s">
        <v>427</v>
      </c>
      <c r="C138" s="306"/>
      <c r="D138" s="306"/>
      <c r="E138" s="306"/>
      <c r="F138" s="306"/>
      <c r="G138" s="69"/>
      <c r="H138" s="69">
        <v>7291</v>
      </c>
    </row>
    <row r="139" spans="1:8" ht="14.25">
      <c r="A139" s="68"/>
      <c r="B139" s="306"/>
      <c r="C139" s="306"/>
      <c r="D139" s="306"/>
      <c r="E139" s="306"/>
      <c r="F139" s="306"/>
      <c r="G139" s="69"/>
      <c r="H139" s="69"/>
    </row>
    <row r="140" spans="1:8" ht="14.25">
      <c r="A140" s="68"/>
      <c r="B140" s="306"/>
      <c r="C140" s="306"/>
      <c r="D140" s="306"/>
      <c r="E140" s="306"/>
      <c r="F140" s="306"/>
      <c r="G140" s="69"/>
      <c r="H140" s="69"/>
    </row>
    <row r="141" spans="1:8" ht="14.25">
      <c r="A141" s="68"/>
      <c r="B141" s="306"/>
      <c r="C141" s="306"/>
      <c r="D141" s="306"/>
      <c r="E141" s="306"/>
      <c r="F141" s="306"/>
      <c r="G141" s="69"/>
      <c r="H141" s="69"/>
    </row>
    <row r="142" spans="1:8" ht="14.25">
      <c r="A142" s="68"/>
      <c r="B142" s="306"/>
      <c r="C142" s="306"/>
      <c r="D142" s="306"/>
      <c r="E142" s="306"/>
      <c r="F142" s="306"/>
      <c r="G142" s="69"/>
      <c r="H142" s="69"/>
    </row>
    <row r="143" spans="1:8" ht="14.25">
      <c r="A143" s="68"/>
      <c r="B143" s="306"/>
      <c r="C143" s="306"/>
      <c r="D143" s="306"/>
      <c r="E143" s="306"/>
      <c r="F143" s="306"/>
      <c r="G143" s="69"/>
      <c r="H143" s="69"/>
    </row>
    <row r="144" spans="1:8" ht="14.25">
      <c r="A144" s="68"/>
      <c r="B144" s="306"/>
      <c r="C144" s="306"/>
      <c r="D144" s="306"/>
      <c r="E144" s="306"/>
      <c r="F144" s="306"/>
      <c r="G144" s="69"/>
      <c r="H144" s="69"/>
    </row>
    <row r="145" spans="1:8" ht="14.25">
      <c r="A145" s="68"/>
      <c r="B145" s="306"/>
      <c r="C145" s="306"/>
      <c r="D145" s="306"/>
      <c r="E145" s="306"/>
      <c r="F145" s="306"/>
      <c r="G145" s="69"/>
      <c r="H145" s="69"/>
    </row>
    <row r="146" spans="1:8" ht="14.25">
      <c r="A146" s="68"/>
      <c r="B146" s="306"/>
      <c r="C146" s="306"/>
      <c r="D146" s="306"/>
      <c r="E146" s="306"/>
      <c r="F146" s="306"/>
      <c r="G146" s="69"/>
      <c r="H146" s="69"/>
    </row>
    <row r="147" spans="1:8" ht="14.25">
      <c r="A147" s="68"/>
      <c r="B147" s="306"/>
      <c r="C147" s="306"/>
      <c r="D147" s="306"/>
      <c r="E147" s="306"/>
      <c r="F147" s="306"/>
      <c r="G147" s="69"/>
      <c r="H147" s="69"/>
    </row>
    <row r="148" spans="1:8" ht="14.25">
      <c r="A148" s="68"/>
      <c r="B148" s="306"/>
      <c r="C148" s="306"/>
      <c r="D148" s="306"/>
      <c r="E148" s="306"/>
      <c r="F148" s="306"/>
      <c r="G148" s="69"/>
      <c r="H148" s="69"/>
    </row>
    <row r="149" spans="1:8" ht="14.25">
      <c r="A149" s="68"/>
      <c r="B149" s="306"/>
      <c r="C149" s="306"/>
      <c r="D149" s="306"/>
      <c r="E149" s="306"/>
      <c r="F149" s="306"/>
      <c r="G149" s="69"/>
      <c r="H149" s="69"/>
    </row>
    <row r="150" spans="1:8" ht="14.25">
      <c r="A150" s="68"/>
      <c r="B150" s="306"/>
      <c r="C150" s="306"/>
      <c r="D150" s="306"/>
      <c r="E150" s="306"/>
      <c r="F150" s="306"/>
      <c r="G150" s="69"/>
      <c r="H150" s="69"/>
    </row>
    <row r="151" spans="1:8" ht="14.25">
      <c r="A151" s="68"/>
      <c r="B151" s="306"/>
      <c r="C151" s="306"/>
      <c r="D151" s="306"/>
      <c r="E151" s="306"/>
      <c r="F151" s="306"/>
      <c r="G151" s="69"/>
      <c r="H151" s="69"/>
    </row>
    <row r="152" spans="1:8" ht="14.25">
      <c r="A152" s="68"/>
      <c r="B152" s="306"/>
      <c r="C152" s="306"/>
      <c r="D152" s="306"/>
      <c r="E152" s="306"/>
      <c r="F152" s="306"/>
      <c r="G152" s="69"/>
      <c r="H152" s="69"/>
    </row>
    <row r="153" spans="1:8" ht="14.25">
      <c r="A153" s="68"/>
      <c r="B153" s="306"/>
      <c r="C153" s="306"/>
      <c r="D153" s="306"/>
      <c r="E153" s="306"/>
      <c r="F153" s="306"/>
      <c r="G153" s="69"/>
      <c r="H153" s="69"/>
    </row>
    <row r="154" spans="1:8" ht="14.25">
      <c r="A154" s="68"/>
      <c r="B154" s="306"/>
      <c r="C154" s="306"/>
      <c r="D154" s="306"/>
      <c r="E154" s="306"/>
      <c r="F154" s="306"/>
      <c r="G154" s="69"/>
      <c r="H154" s="69"/>
    </row>
    <row r="155" spans="1:8" ht="14.25">
      <c r="A155" s="68"/>
      <c r="B155" s="306"/>
      <c r="C155" s="306"/>
      <c r="D155" s="306"/>
      <c r="E155" s="306"/>
      <c r="F155" s="306"/>
      <c r="G155" s="69"/>
      <c r="H155" s="69"/>
    </row>
    <row r="156" spans="1:8" ht="14.25">
      <c r="A156" s="68"/>
      <c r="B156" s="306"/>
      <c r="C156" s="306"/>
      <c r="D156" s="306"/>
      <c r="E156" s="306"/>
      <c r="F156" s="306"/>
      <c r="G156" s="69"/>
      <c r="H156" s="69"/>
    </row>
    <row r="157" spans="1:8" ht="14.25">
      <c r="A157" s="68"/>
      <c r="B157" s="306"/>
      <c r="C157" s="306"/>
      <c r="D157" s="306"/>
      <c r="E157" s="306"/>
      <c r="F157" s="306"/>
      <c r="G157" s="69"/>
      <c r="H157" s="69"/>
    </row>
    <row r="158" spans="1:8" ht="14.25">
      <c r="A158" s="68"/>
      <c r="B158" s="306"/>
      <c r="C158" s="306"/>
      <c r="D158" s="306"/>
      <c r="E158" s="306"/>
      <c r="F158" s="306"/>
      <c r="G158" s="69"/>
      <c r="H158" s="69"/>
    </row>
    <row r="159" spans="1:8" ht="14.25">
      <c r="A159" s="68"/>
      <c r="B159" s="306"/>
      <c r="C159" s="306"/>
      <c r="D159" s="306"/>
      <c r="E159" s="306"/>
      <c r="F159" s="306"/>
      <c r="G159" s="69"/>
      <c r="H159" s="69"/>
    </row>
    <row r="160" spans="1:8" ht="14.25">
      <c r="A160" s="68"/>
      <c r="B160" s="306"/>
      <c r="C160" s="306"/>
      <c r="D160" s="306"/>
      <c r="E160" s="306"/>
      <c r="F160" s="306"/>
      <c r="G160" s="69"/>
      <c r="H160" s="69"/>
    </row>
    <row r="161" spans="1:8" ht="14.25">
      <c r="A161" s="68"/>
      <c r="B161" s="306"/>
      <c r="C161" s="306"/>
      <c r="D161" s="306"/>
      <c r="E161" s="306"/>
      <c r="F161" s="306"/>
      <c r="G161" s="69"/>
      <c r="H161" s="69"/>
    </row>
    <row r="162" spans="1:8" ht="14.25">
      <c r="A162" s="68"/>
      <c r="B162" s="306"/>
      <c r="C162" s="306"/>
      <c r="D162" s="306"/>
      <c r="E162" s="306"/>
      <c r="F162" s="306"/>
      <c r="G162" s="69"/>
      <c r="H162" s="69"/>
    </row>
    <row r="163" spans="1:8" ht="14.25">
      <c r="A163" s="68"/>
      <c r="B163" s="306"/>
      <c r="C163" s="306"/>
      <c r="D163" s="306"/>
      <c r="E163" s="306"/>
      <c r="F163" s="306"/>
      <c r="G163" s="69"/>
      <c r="H163" s="69"/>
    </row>
    <row r="164" spans="1:8" ht="14.25">
      <c r="A164" s="68"/>
      <c r="B164" s="306"/>
      <c r="C164" s="306"/>
      <c r="D164" s="306"/>
      <c r="E164" s="306"/>
      <c r="F164" s="306"/>
      <c r="G164" s="69"/>
      <c r="H164" s="69"/>
    </row>
    <row r="165" spans="2:8" ht="14.25">
      <c r="B165" s="298"/>
      <c r="C165" s="298"/>
      <c r="D165" s="298"/>
      <c r="E165" s="298"/>
      <c r="F165" s="298"/>
      <c r="G165" s="73"/>
      <c r="H165" s="73"/>
    </row>
    <row r="166" ht="15" thickBot="1"/>
    <row r="167" spans="1:9" ht="24" thickBot="1">
      <c r="A167" s="307" t="s">
        <v>484</v>
      </c>
      <c r="B167" s="308"/>
      <c r="C167" s="308"/>
      <c r="D167" s="308"/>
      <c r="E167" s="308"/>
      <c r="F167" s="308"/>
      <c r="G167" s="308"/>
      <c r="H167" s="308"/>
      <c r="I167" s="309"/>
    </row>
    <row r="169" spans="1:11" ht="14.25">
      <c r="A169" s="304" t="s">
        <v>390</v>
      </c>
      <c r="B169" s="304"/>
      <c r="D169" s="304" t="s">
        <v>401</v>
      </c>
      <c r="E169" s="304"/>
      <c r="G169" s="304" t="s">
        <v>431</v>
      </c>
      <c r="H169" s="304"/>
      <c r="J169" s="304" t="s">
        <v>485</v>
      </c>
      <c r="K169" s="304"/>
    </row>
    <row r="170" spans="1:11" ht="15" thickBot="1">
      <c r="A170" s="83">
        <v>40000</v>
      </c>
      <c r="B170" s="84"/>
      <c r="D170" s="131">
        <v>180000</v>
      </c>
      <c r="E170" s="73"/>
      <c r="G170" s="83"/>
      <c r="H170" s="84">
        <v>200000</v>
      </c>
      <c r="J170" s="83">
        <v>50000</v>
      </c>
      <c r="K170" s="84"/>
    </row>
    <row r="171" spans="1:12" ht="15" thickTop="1">
      <c r="A171" s="80"/>
      <c r="B171" s="73">
        <v>40000</v>
      </c>
      <c r="D171" s="80"/>
      <c r="E171" s="73">
        <v>18800</v>
      </c>
      <c r="G171" s="80">
        <v>200000</v>
      </c>
      <c r="H171" s="73"/>
      <c r="J171" s="80"/>
      <c r="K171" s="73">
        <v>50000</v>
      </c>
      <c r="L171" t="s">
        <v>486</v>
      </c>
    </row>
    <row r="172" spans="1:11" ht="14.25">
      <c r="A172" s="80"/>
      <c r="B172" s="73" t="s">
        <v>486</v>
      </c>
      <c r="D172" s="80">
        <v>270720</v>
      </c>
      <c r="E172" s="73"/>
      <c r="G172" s="80" t="s">
        <v>486</v>
      </c>
      <c r="H172" s="73"/>
      <c r="J172" s="80"/>
      <c r="K172" s="73"/>
    </row>
    <row r="173" spans="1:11" ht="14.25">
      <c r="A173" s="80"/>
      <c r="B173" s="73"/>
      <c r="D173" s="80"/>
      <c r="E173" s="73">
        <v>250000</v>
      </c>
      <c r="G173" s="80"/>
      <c r="H173" s="73"/>
      <c r="J173" s="80"/>
      <c r="K173" s="73"/>
    </row>
    <row r="174" spans="1:11" ht="14.25">
      <c r="A174" s="80"/>
      <c r="B174" s="73"/>
      <c r="D174" s="80">
        <v>34800</v>
      </c>
      <c r="E174" s="73"/>
      <c r="G174" s="80"/>
      <c r="H174" s="73"/>
      <c r="J174" s="80"/>
      <c r="K174" s="73"/>
    </row>
    <row r="175" spans="1:11" ht="14.25">
      <c r="A175" s="80"/>
      <c r="B175" s="73"/>
      <c r="D175" s="80"/>
      <c r="E175" s="73">
        <v>32500</v>
      </c>
      <c r="G175" s="80"/>
      <c r="H175" s="73"/>
      <c r="J175" s="80"/>
      <c r="K175" s="73"/>
    </row>
    <row r="176" spans="1:11" ht="14.25">
      <c r="A176" s="80"/>
      <c r="B176" s="73"/>
      <c r="D176" s="80"/>
      <c r="E176" s="73">
        <v>5500</v>
      </c>
      <c r="G176" s="80"/>
      <c r="H176" s="73"/>
      <c r="J176" s="80"/>
      <c r="K176" s="73"/>
    </row>
    <row r="177" spans="1:11" ht="14.25">
      <c r="A177" s="80"/>
      <c r="B177" s="73"/>
      <c r="D177" s="80"/>
      <c r="E177" s="73">
        <v>3520</v>
      </c>
      <c r="G177" s="80"/>
      <c r="H177" s="73"/>
      <c r="J177" s="80"/>
      <c r="K177" s="73"/>
    </row>
    <row r="178" spans="1:11" ht="14.25">
      <c r="A178" s="81"/>
      <c r="B178" s="73"/>
      <c r="D178" s="80"/>
      <c r="E178" s="73">
        <v>37600</v>
      </c>
      <c r="G178" s="81"/>
      <c r="H178" s="73"/>
      <c r="J178" s="81"/>
      <c r="K178" s="73"/>
    </row>
    <row r="179" spans="1:11" ht="15" thickBot="1">
      <c r="A179" s="81"/>
      <c r="B179" s="73"/>
      <c r="D179" s="169"/>
      <c r="E179" s="170">
        <v>25000</v>
      </c>
      <c r="G179" s="81"/>
      <c r="H179" s="73"/>
      <c r="J179" s="81"/>
      <c r="K179" s="73"/>
    </row>
    <row r="180" spans="1:11" ht="15" thickTop="1">
      <c r="A180" s="81"/>
      <c r="B180" s="73"/>
      <c r="D180" s="81">
        <f>SUM(D170:D174)</f>
        <v>485520</v>
      </c>
      <c r="E180" s="73">
        <f>SUM(E171:E179)</f>
        <v>372920</v>
      </c>
      <c r="G180" s="81"/>
      <c r="H180" s="73"/>
      <c r="J180" s="81"/>
      <c r="K180" s="73"/>
    </row>
    <row r="181" spans="5:6" ht="14.25">
      <c r="E181" s="150">
        <f>D180-E180</f>
        <v>112600</v>
      </c>
      <c r="F181" t="s">
        <v>486</v>
      </c>
    </row>
    <row r="183" spans="1:11" ht="14.25">
      <c r="A183" s="304" t="s">
        <v>427</v>
      </c>
      <c r="B183" s="304"/>
      <c r="D183" s="304" t="s">
        <v>487</v>
      </c>
      <c r="E183" s="304"/>
      <c r="G183" s="304" t="s">
        <v>476</v>
      </c>
      <c r="H183" s="304"/>
      <c r="J183" s="304" t="s">
        <v>428</v>
      </c>
      <c r="K183" s="304"/>
    </row>
    <row r="184" spans="1:11" ht="15" thickBot="1">
      <c r="A184" s="131">
        <v>11000</v>
      </c>
      <c r="B184" s="73"/>
      <c r="D184" s="131"/>
      <c r="E184" s="73">
        <v>20000</v>
      </c>
      <c r="G184" s="131"/>
      <c r="H184" s="73">
        <v>25000</v>
      </c>
      <c r="J184" s="83">
        <v>5000</v>
      </c>
      <c r="K184" s="84"/>
    </row>
    <row r="185" spans="1:12" ht="15" thickBot="1" thickTop="1">
      <c r="A185" s="80">
        <v>25000</v>
      </c>
      <c r="B185" s="73"/>
      <c r="D185" s="80">
        <v>20000</v>
      </c>
      <c r="E185" s="73"/>
      <c r="G185" s="169"/>
      <c r="H185" s="170">
        <v>10000</v>
      </c>
      <c r="J185" s="80"/>
      <c r="K185" s="73">
        <v>5000</v>
      </c>
      <c r="L185" t="s">
        <v>488</v>
      </c>
    </row>
    <row r="186" spans="1:11" ht="15" thickBot="1" thickTop="1">
      <c r="A186" s="169"/>
      <c r="B186" s="170">
        <v>7291</v>
      </c>
      <c r="D186" s="80"/>
      <c r="E186" s="73"/>
      <c r="F186" s="94" t="s">
        <v>321</v>
      </c>
      <c r="G186" s="80">
        <v>35000</v>
      </c>
      <c r="H186" s="73"/>
      <c r="J186" s="80"/>
      <c r="K186" s="73"/>
    </row>
    <row r="187" spans="1:11" ht="15" thickTop="1">
      <c r="A187" s="80">
        <f>SUM(A184:A185)</f>
        <v>36000</v>
      </c>
      <c r="B187" s="73">
        <v>7291</v>
      </c>
      <c r="D187" s="80"/>
      <c r="E187" s="73"/>
      <c r="G187" s="80"/>
      <c r="H187" s="73"/>
      <c r="J187" s="80"/>
      <c r="K187" s="73"/>
    </row>
    <row r="188" spans="2:11" ht="14.25">
      <c r="B188" s="73">
        <v>28709</v>
      </c>
      <c r="C188" t="s">
        <v>321</v>
      </c>
      <c r="D188" s="80"/>
      <c r="E188" s="73"/>
      <c r="G188" s="80"/>
      <c r="H188" s="73"/>
      <c r="J188" s="80"/>
      <c r="K188" s="73"/>
    </row>
    <row r="189" spans="1:11" ht="14.25">
      <c r="A189" s="80"/>
      <c r="B189" s="73"/>
      <c r="D189" s="80"/>
      <c r="E189" s="73"/>
      <c r="G189" s="80"/>
      <c r="H189" s="73"/>
      <c r="J189" s="80"/>
      <c r="K189" s="73"/>
    </row>
    <row r="190" spans="1:11" ht="14.25">
      <c r="A190" s="80"/>
      <c r="B190" s="73"/>
      <c r="D190" s="80"/>
      <c r="E190" s="73"/>
      <c r="G190" s="80"/>
      <c r="H190" s="73"/>
      <c r="J190" s="80"/>
      <c r="K190" s="73"/>
    </row>
    <row r="191" spans="1:11" ht="14.25">
      <c r="A191" s="80"/>
      <c r="B191" s="73"/>
      <c r="D191" s="80"/>
      <c r="E191" s="73"/>
      <c r="G191" s="80"/>
      <c r="H191" s="73"/>
      <c r="J191" s="80"/>
      <c r="K191" s="73"/>
    </row>
    <row r="195" spans="1:11" ht="14.25">
      <c r="A195" s="304" t="s">
        <v>228</v>
      </c>
      <c r="B195" s="304"/>
      <c r="D195" s="304" t="s">
        <v>429</v>
      </c>
      <c r="E195" s="304"/>
      <c r="G195" s="304" t="s">
        <v>398</v>
      </c>
      <c r="H195" s="304"/>
      <c r="J195" s="304" t="s">
        <v>434</v>
      </c>
      <c r="K195" s="304"/>
    </row>
    <row r="196" spans="1:11" ht="15" thickBot="1">
      <c r="A196" s="131">
        <v>6000</v>
      </c>
      <c r="B196" s="73"/>
      <c r="D196" s="131">
        <v>50000</v>
      </c>
      <c r="E196" s="73"/>
      <c r="G196" s="131"/>
      <c r="H196" s="73">
        <v>70000</v>
      </c>
      <c r="J196" s="83"/>
      <c r="K196" s="84">
        <v>50000</v>
      </c>
    </row>
    <row r="197" spans="1:11" ht="15" thickBot="1" thickTop="1">
      <c r="A197" s="169">
        <v>1054</v>
      </c>
      <c r="B197" s="170"/>
      <c r="D197" s="80"/>
      <c r="E197" s="73">
        <v>20000</v>
      </c>
      <c r="G197" s="169"/>
      <c r="H197" s="170">
        <v>240000</v>
      </c>
      <c r="J197" s="80">
        <v>50000</v>
      </c>
      <c r="K197" s="73"/>
    </row>
    <row r="198" spans="1:11" ht="15" thickTop="1">
      <c r="A198" s="80"/>
      <c r="B198" s="73">
        <v>7054</v>
      </c>
      <c r="C198" t="s">
        <v>321</v>
      </c>
      <c r="D198" s="80"/>
      <c r="E198" s="73">
        <v>30000</v>
      </c>
      <c r="G198" s="80">
        <f>SUM(H196:H197)</f>
        <v>310000</v>
      </c>
      <c r="H198" s="73"/>
      <c r="J198" s="80"/>
      <c r="K198" s="73"/>
    </row>
    <row r="199" spans="1:11" ht="14.25">
      <c r="A199" s="80"/>
      <c r="B199" s="73"/>
      <c r="D199" s="80"/>
      <c r="E199" s="73"/>
      <c r="G199" s="80" t="s">
        <v>321</v>
      </c>
      <c r="H199" s="73"/>
      <c r="J199" s="80"/>
      <c r="K199" s="73"/>
    </row>
    <row r="200" spans="1:11" ht="14.25">
      <c r="A200" s="80"/>
      <c r="B200" s="73"/>
      <c r="D200" s="80"/>
      <c r="E200" s="73"/>
      <c r="G200" s="80"/>
      <c r="H200" s="73"/>
      <c r="J200" s="80"/>
      <c r="K200" s="73"/>
    </row>
    <row r="201" spans="1:11" ht="14.25">
      <c r="A201" s="80"/>
      <c r="B201" s="73"/>
      <c r="D201" s="80"/>
      <c r="E201" s="73"/>
      <c r="G201" s="80"/>
      <c r="H201" s="73"/>
      <c r="J201" s="80"/>
      <c r="K201" s="73"/>
    </row>
    <row r="202" spans="1:11" ht="14.25">
      <c r="A202" s="80"/>
      <c r="B202" s="73"/>
      <c r="D202" s="80"/>
      <c r="E202" s="73"/>
      <c r="G202" s="80"/>
      <c r="H202" s="73"/>
      <c r="J202" s="80"/>
      <c r="K202" s="73"/>
    </row>
    <row r="203" spans="1:11" ht="14.25">
      <c r="A203" s="80"/>
      <c r="B203" s="73"/>
      <c r="D203" s="80"/>
      <c r="E203" s="73"/>
      <c r="G203" s="80"/>
      <c r="H203" s="73"/>
      <c r="J203" s="80"/>
      <c r="K203" s="73"/>
    </row>
    <row r="207" spans="1:11" ht="14.25">
      <c r="A207" s="304" t="s">
        <v>430</v>
      </c>
      <c r="B207" s="304"/>
      <c r="D207" s="304" t="s">
        <v>435</v>
      </c>
      <c r="E207" s="304"/>
      <c r="G207" s="304" t="s">
        <v>397</v>
      </c>
      <c r="H207" s="304"/>
      <c r="J207" s="304" t="s">
        <v>489</v>
      </c>
      <c r="K207" s="304"/>
    </row>
    <row r="208" spans="1:11" ht="15" thickBot="1">
      <c r="A208" s="83">
        <v>60000</v>
      </c>
      <c r="B208" s="84"/>
      <c r="D208" s="83"/>
      <c r="E208" s="84">
        <v>5000</v>
      </c>
      <c r="G208" s="131"/>
      <c r="H208" s="171">
        <v>12000</v>
      </c>
      <c r="J208" s="83"/>
      <c r="K208" s="84">
        <v>20000</v>
      </c>
    </row>
    <row r="209" spans="1:11" ht="15" thickBot="1" thickTop="1">
      <c r="A209" s="80"/>
      <c r="B209" s="73">
        <v>60000</v>
      </c>
      <c r="D209" s="80">
        <v>5000</v>
      </c>
      <c r="E209" s="73"/>
      <c r="G209" s="169"/>
      <c r="H209" s="170">
        <v>3000</v>
      </c>
      <c r="J209" s="80">
        <v>20000</v>
      </c>
      <c r="K209" s="73"/>
    </row>
    <row r="210" spans="1:11" ht="15" thickTop="1">
      <c r="A210" s="80"/>
      <c r="B210" s="73" t="s">
        <v>488</v>
      </c>
      <c r="D210" s="80" t="s">
        <v>321</v>
      </c>
      <c r="E210" s="73"/>
      <c r="G210" s="80">
        <v>15000</v>
      </c>
      <c r="H210" s="73"/>
      <c r="J210" s="80" t="s">
        <v>321</v>
      </c>
      <c r="K210" s="73"/>
    </row>
    <row r="211" spans="1:11" ht="14.25">
      <c r="A211" s="80"/>
      <c r="B211" s="73"/>
      <c r="D211" s="80"/>
      <c r="E211" s="73"/>
      <c r="G211" s="80" t="s">
        <v>321</v>
      </c>
      <c r="H211" s="73"/>
      <c r="J211" s="80"/>
      <c r="K211" s="73"/>
    </row>
    <row r="212" spans="1:11" ht="14.25">
      <c r="A212" s="80"/>
      <c r="B212" s="73"/>
      <c r="D212" s="80"/>
      <c r="E212" s="73"/>
      <c r="G212" s="80"/>
      <c r="H212" s="73"/>
      <c r="J212" s="80"/>
      <c r="K212" s="73"/>
    </row>
    <row r="213" spans="1:11" ht="14.25">
      <c r="A213" s="80"/>
      <c r="B213" s="73"/>
      <c r="D213" s="80"/>
      <c r="E213" s="73"/>
      <c r="G213" s="80"/>
      <c r="H213" s="73"/>
      <c r="J213" s="80"/>
      <c r="K213" s="73"/>
    </row>
    <row r="214" spans="1:11" ht="14.25">
      <c r="A214" s="80"/>
      <c r="B214" s="73"/>
      <c r="D214" s="80"/>
      <c r="E214" s="73"/>
      <c r="G214" s="80"/>
      <c r="H214" s="73"/>
      <c r="J214" s="80"/>
      <c r="K214" s="73"/>
    </row>
    <row r="215" spans="1:11" ht="14.25">
      <c r="A215" s="80"/>
      <c r="B215" s="73"/>
      <c r="D215" s="80"/>
      <c r="E215" s="73"/>
      <c r="G215" s="80"/>
      <c r="H215" s="73"/>
      <c r="J215" s="80"/>
      <c r="K215" s="73"/>
    </row>
    <row r="219" spans="1:11" ht="14.25">
      <c r="A219" s="304" t="s">
        <v>490</v>
      </c>
      <c r="B219" s="304"/>
      <c r="D219" s="304" t="s">
        <v>491</v>
      </c>
      <c r="E219" s="304"/>
      <c r="G219" s="304" t="s">
        <v>492</v>
      </c>
      <c r="H219" s="304"/>
      <c r="J219" s="304" t="s">
        <v>468</v>
      </c>
      <c r="K219" s="304"/>
    </row>
    <row r="220" spans="1:11" ht="15" thickBot="1">
      <c r="A220" s="83">
        <v>50000</v>
      </c>
      <c r="B220" s="84"/>
      <c r="D220" s="131">
        <v>9400</v>
      </c>
      <c r="E220" s="73"/>
      <c r="G220" s="131">
        <v>56400</v>
      </c>
      <c r="H220" s="73">
        <v>56400</v>
      </c>
      <c r="J220" s="83">
        <v>37600</v>
      </c>
      <c r="K220" s="84">
        <v>37600</v>
      </c>
    </row>
    <row r="221" spans="1:11" ht="15" thickTop="1">
      <c r="A221" s="80"/>
      <c r="B221" s="73">
        <v>50000</v>
      </c>
      <c r="D221" s="80">
        <v>2880</v>
      </c>
      <c r="E221" s="73"/>
      <c r="G221" s="80"/>
      <c r="H221" s="73">
        <v>216000</v>
      </c>
      <c r="J221" s="80">
        <v>0</v>
      </c>
      <c r="K221" s="73">
        <v>0</v>
      </c>
    </row>
    <row r="222" spans="1:11" ht="14.25">
      <c r="A222" s="80"/>
      <c r="B222" s="73" t="s">
        <v>321</v>
      </c>
      <c r="D222" s="80">
        <v>36000</v>
      </c>
      <c r="E222" s="73"/>
      <c r="G222" s="80"/>
      <c r="H222" s="73">
        <v>34000</v>
      </c>
      <c r="J222" s="80"/>
      <c r="K222" s="73"/>
    </row>
    <row r="223" spans="1:11" ht="15" thickBot="1">
      <c r="A223" s="80"/>
      <c r="B223" s="73"/>
      <c r="D223" s="80">
        <v>2000</v>
      </c>
      <c r="E223" s="73"/>
      <c r="G223" s="169">
        <v>250000</v>
      </c>
      <c r="H223" s="170"/>
      <c r="J223" s="80"/>
      <c r="K223" s="73"/>
    </row>
    <row r="224" spans="1:11" ht="15" thickTop="1">
      <c r="A224" s="80"/>
      <c r="B224" s="73"/>
      <c r="D224" s="172"/>
      <c r="E224" s="173">
        <v>50280</v>
      </c>
      <c r="G224" s="80">
        <v>0</v>
      </c>
      <c r="H224" s="73">
        <v>0</v>
      </c>
      <c r="J224" s="80"/>
      <c r="K224" s="73"/>
    </row>
    <row r="225" spans="1:11" ht="14.25">
      <c r="A225" s="80"/>
      <c r="B225" s="73"/>
      <c r="D225" s="80">
        <v>0</v>
      </c>
      <c r="E225" s="73">
        <v>0</v>
      </c>
      <c r="G225" s="80"/>
      <c r="H225" s="73"/>
      <c r="J225" s="80"/>
      <c r="K225" s="73"/>
    </row>
    <row r="226" spans="1:11" ht="14.25">
      <c r="A226" s="80"/>
      <c r="B226" s="73"/>
      <c r="D226" s="80"/>
      <c r="E226" s="73"/>
      <c r="G226" s="80"/>
      <c r="H226" s="73"/>
      <c r="J226" s="80"/>
      <c r="K226" s="73"/>
    </row>
    <row r="227" spans="1:11" ht="14.25">
      <c r="A227" s="80"/>
      <c r="B227" s="73"/>
      <c r="D227" s="80"/>
      <c r="E227" s="73"/>
      <c r="G227" s="80"/>
      <c r="H227" s="73"/>
      <c r="J227" s="80"/>
      <c r="K227" s="73"/>
    </row>
    <row r="231" spans="1:11" ht="14.25">
      <c r="A231" s="304" t="s">
        <v>493</v>
      </c>
      <c r="B231" s="304"/>
      <c r="D231" s="304" t="s">
        <v>494</v>
      </c>
      <c r="E231" s="304"/>
      <c r="G231" s="304" t="s">
        <v>495</v>
      </c>
      <c r="H231" s="304"/>
      <c r="J231" s="304" t="s">
        <v>496</v>
      </c>
      <c r="K231" s="304"/>
    </row>
    <row r="232" spans="1:11" ht="15" thickBot="1">
      <c r="A232" s="131">
        <v>288000</v>
      </c>
      <c r="D232" s="131"/>
      <c r="E232" s="73">
        <v>48000</v>
      </c>
      <c r="G232" s="83">
        <v>14400</v>
      </c>
      <c r="H232" s="84"/>
      <c r="J232" s="131">
        <v>180000</v>
      </c>
      <c r="K232" s="171"/>
    </row>
    <row r="233" spans="1:11" ht="15" thickBot="1" thickTop="1">
      <c r="A233" s="80"/>
      <c r="B233" s="73">
        <v>288000</v>
      </c>
      <c r="D233" s="80"/>
      <c r="E233" s="73">
        <v>5800</v>
      </c>
      <c r="G233" s="80"/>
      <c r="H233" s="73">
        <v>14400</v>
      </c>
      <c r="J233" s="169">
        <v>32000</v>
      </c>
      <c r="K233" s="170"/>
    </row>
    <row r="234" spans="1:11" ht="15" thickBot="1" thickTop="1">
      <c r="A234" s="80">
        <v>34800</v>
      </c>
      <c r="B234" s="73"/>
      <c r="D234" s="169">
        <v>53800</v>
      </c>
      <c r="E234" s="170"/>
      <c r="G234" s="80"/>
      <c r="H234" s="73" t="s">
        <v>321</v>
      </c>
      <c r="J234" s="80"/>
      <c r="K234" s="73">
        <v>212000</v>
      </c>
    </row>
    <row r="235" spans="1:11" ht="15" thickBot="1" thickTop="1">
      <c r="A235" s="169"/>
      <c r="B235" s="170">
        <v>34800</v>
      </c>
      <c r="D235" s="80">
        <v>0</v>
      </c>
      <c r="E235" s="73">
        <v>0</v>
      </c>
      <c r="G235" s="80"/>
      <c r="H235" s="73"/>
      <c r="J235" s="80"/>
      <c r="K235" s="73" t="s">
        <v>321</v>
      </c>
    </row>
    <row r="236" spans="1:11" ht="15" thickTop="1">
      <c r="A236" s="80"/>
      <c r="B236" s="73"/>
      <c r="D236" s="80"/>
      <c r="E236" s="73"/>
      <c r="G236" s="80"/>
      <c r="H236" s="73"/>
      <c r="J236" s="80"/>
      <c r="K236" s="73"/>
    </row>
    <row r="237" spans="1:11" ht="14.25">
      <c r="A237" s="80"/>
      <c r="B237" s="73"/>
      <c r="D237" s="80"/>
      <c r="E237" s="73"/>
      <c r="G237" s="80"/>
      <c r="H237" s="73"/>
      <c r="J237" s="80"/>
      <c r="K237" s="73"/>
    </row>
    <row r="238" spans="1:11" ht="14.25">
      <c r="A238" s="80"/>
      <c r="B238" s="73"/>
      <c r="D238" s="80"/>
      <c r="E238" s="73"/>
      <c r="G238" s="80"/>
      <c r="H238" s="73"/>
      <c r="J238" s="80"/>
      <c r="K238" s="73"/>
    </row>
    <row r="239" spans="1:11" ht="14.25">
      <c r="A239" s="80"/>
      <c r="B239" s="73"/>
      <c r="D239" s="80"/>
      <c r="E239" s="73"/>
      <c r="G239" s="80"/>
      <c r="H239" s="73"/>
      <c r="J239" s="80"/>
      <c r="K239" s="73"/>
    </row>
    <row r="245" spans="1:11" ht="14.25">
      <c r="A245" s="304" t="s">
        <v>497</v>
      </c>
      <c r="B245" s="304"/>
      <c r="D245" s="304" t="s">
        <v>498</v>
      </c>
      <c r="E245" s="304"/>
      <c r="G245" s="304" t="s">
        <v>456</v>
      </c>
      <c r="H245" s="304"/>
      <c r="J245" s="304" t="s">
        <v>499</v>
      </c>
      <c r="K245" s="304"/>
    </row>
    <row r="246" spans="1:11" ht="15" thickBot="1">
      <c r="A246" s="131">
        <v>20000</v>
      </c>
      <c r="B246" s="73"/>
      <c r="D246" s="131">
        <v>12000</v>
      </c>
      <c r="E246" s="73"/>
      <c r="G246" s="83">
        <v>1000</v>
      </c>
      <c r="H246" s="84"/>
      <c r="J246" s="83">
        <v>30000</v>
      </c>
      <c r="K246" s="84"/>
    </row>
    <row r="247" spans="1:11" ht="15" thickTop="1">
      <c r="A247" s="80"/>
      <c r="B247" s="73">
        <v>20000</v>
      </c>
      <c r="D247" s="80"/>
      <c r="E247" s="73">
        <v>12000</v>
      </c>
      <c r="G247" s="80"/>
      <c r="H247" s="73">
        <v>1000</v>
      </c>
      <c r="J247" s="80"/>
      <c r="K247" s="73">
        <v>30000</v>
      </c>
    </row>
    <row r="248" spans="1:11" ht="14.25">
      <c r="A248" s="80"/>
      <c r="B248" s="73"/>
      <c r="D248" s="80"/>
      <c r="E248" s="73"/>
      <c r="G248" s="80"/>
      <c r="H248" s="73" t="s">
        <v>321</v>
      </c>
      <c r="J248" s="80"/>
      <c r="K248" s="73" t="s">
        <v>321</v>
      </c>
    </row>
    <row r="249" spans="1:11" ht="14.25">
      <c r="A249" s="80"/>
      <c r="B249" s="73"/>
      <c r="D249" s="80"/>
      <c r="E249" s="73"/>
      <c r="G249" s="80"/>
      <c r="H249" s="73"/>
      <c r="J249" s="80"/>
      <c r="K249" s="73"/>
    </row>
    <row r="250" spans="1:11" ht="14.25">
      <c r="A250" s="80"/>
      <c r="B250" s="73"/>
      <c r="D250" s="80"/>
      <c r="E250" s="73"/>
      <c r="G250" s="80"/>
      <c r="H250" s="73"/>
      <c r="J250" s="80"/>
      <c r="K250" s="73"/>
    </row>
    <row r="251" spans="1:11" ht="14.25">
      <c r="A251" s="80"/>
      <c r="B251" s="73"/>
      <c r="D251" s="80"/>
      <c r="E251" s="73"/>
      <c r="G251" s="80"/>
      <c r="H251" s="73"/>
      <c r="J251" s="80"/>
      <c r="K251" s="73"/>
    </row>
    <row r="252" spans="1:11" ht="14.25">
      <c r="A252" s="80"/>
      <c r="B252" s="73"/>
      <c r="D252" s="80"/>
      <c r="E252" s="73"/>
      <c r="G252" s="80"/>
      <c r="H252" s="73"/>
      <c r="J252" s="80"/>
      <c r="K252" s="73"/>
    </row>
    <row r="253" spans="1:11" ht="14.25">
      <c r="A253" s="80"/>
      <c r="B253" s="73"/>
      <c r="D253" s="80"/>
      <c r="E253" s="73"/>
      <c r="G253" s="80"/>
      <c r="H253" s="73"/>
      <c r="J253" s="80"/>
      <c r="K253" s="73"/>
    </row>
    <row r="258" spans="1:11" ht="14.25">
      <c r="A258" s="304" t="s">
        <v>500</v>
      </c>
      <c r="B258" s="304"/>
      <c r="D258" s="304" t="s">
        <v>501</v>
      </c>
      <c r="E258" s="304"/>
      <c r="G258" s="304" t="s">
        <v>502</v>
      </c>
      <c r="H258" s="304"/>
      <c r="J258" s="304" t="s">
        <v>503</v>
      </c>
      <c r="K258" s="304"/>
    </row>
    <row r="259" spans="1:11" ht="15" thickBot="1">
      <c r="A259" s="131">
        <v>6000</v>
      </c>
      <c r="B259" s="73"/>
      <c r="D259" s="131"/>
      <c r="E259" s="73">
        <v>36000</v>
      </c>
      <c r="G259" s="131"/>
      <c r="H259" s="73">
        <v>2000</v>
      </c>
      <c r="J259" s="83">
        <v>8000</v>
      </c>
      <c r="K259" s="84"/>
    </row>
    <row r="260" spans="1:11" ht="15" thickTop="1">
      <c r="A260" s="80"/>
      <c r="B260" s="73">
        <v>8000</v>
      </c>
      <c r="D260" s="80">
        <v>36000</v>
      </c>
      <c r="E260" s="73"/>
      <c r="G260" s="80">
        <v>2000</v>
      </c>
      <c r="H260" s="73"/>
      <c r="J260" s="80"/>
      <c r="K260" s="73">
        <v>8000</v>
      </c>
    </row>
    <row r="261" spans="1:11" ht="14.25">
      <c r="A261" s="80"/>
      <c r="B261" s="73">
        <v>1500</v>
      </c>
      <c r="D261" s="80"/>
      <c r="E261" s="73"/>
      <c r="G261" s="80"/>
      <c r="H261" s="73"/>
      <c r="J261" s="80"/>
      <c r="K261" s="73" t="s">
        <v>321</v>
      </c>
    </row>
    <row r="262" spans="1:11" ht="14.25">
      <c r="A262" s="80">
        <v>3500</v>
      </c>
      <c r="B262" s="73"/>
      <c r="D262" s="80"/>
      <c r="E262" s="73"/>
      <c r="G262" s="80"/>
      <c r="H262" s="73"/>
      <c r="J262" s="80"/>
      <c r="K262" s="73"/>
    </row>
    <row r="263" spans="1:11" ht="14.25">
      <c r="A263" s="80"/>
      <c r="B263" s="73"/>
      <c r="D263" s="80"/>
      <c r="E263" s="73"/>
      <c r="G263" s="80"/>
      <c r="H263" s="73"/>
      <c r="J263" s="80"/>
      <c r="K263" s="73"/>
    </row>
    <row r="264" spans="1:11" ht="14.25">
      <c r="A264" s="80"/>
      <c r="B264" s="73"/>
      <c r="D264" s="80"/>
      <c r="E264" s="73"/>
      <c r="G264" s="80"/>
      <c r="H264" s="73"/>
      <c r="J264" s="80"/>
      <c r="K264" s="73"/>
    </row>
    <row r="265" spans="1:11" ht="14.25">
      <c r="A265" s="80"/>
      <c r="B265" s="73"/>
      <c r="D265" s="80"/>
      <c r="E265" s="73"/>
      <c r="G265" s="80"/>
      <c r="H265" s="73"/>
      <c r="J265" s="80"/>
      <c r="K265" s="73"/>
    </row>
    <row r="266" spans="1:11" ht="14.25">
      <c r="A266" s="80"/>
      <c r="B266" s="73"/>
      <c r="D266" s="80"/>
      <c r="E266" s="73"/>
      <c r="G266" s="80"/>
      <c r="H266" s="73"/>
      <c r="J266" s="80"/>
      <c r="K266" s="73"/>
    </row>
    <row r="271" spans="1:11" ht="14.25">
      <c r="A271" s="304" t="s">
        <v>504</v>
      </c>
      <c r="B271" s="304"/>
      <c r="D271" s="304" t="s">
        <v>471</v>
      </c>
      <c r="E271" s="304"/>
      <c r="G271" s="304" t="s">
        <v>473</v>
      </c>
      <c r="H271" s="304"/>
      <c r="J271" s="304" t="s">
        <v>474</v>
      </c>
      <c r="K271" s="304"/>
    </row>
    <row r="272" spans="1:11" ht="15" thickBot="1">
      <c r="A272" s="131"/>
      <c r="B272" s="73">
        <v>53800</v>
      </c>
      <c r="D272" s="83">
        <v>8000</v>
      </c>
      <c r="E272" s="84"/>
      <c r="G272" s="83"/>
      <c r="H272" s="84">
        <v>8000</v>
      </c>
      <c r="J272" s="83">
        <v>10000</v>
      </c>
      <c r="K272" s="84"/>
    </row>
    <row r="273" spans="1:11" ht="15" thickTop="1">
      <c r="A273" s="80">
        <v>50280</v>
      </c>
      <c r="B273" s="73"/>
      <c r="D273" s="80"/>
      <c r="E273" s="73">
        <v>8000</v>
      </c>
      <c r="G273" s="80">
        <v>8000</v>
      </c>
      <c r="H273" s="73"/>
      <c r="J273" s="80"/>
      <c r="K273" s="73">
        <v>10000</v>
      </c>
    </row>
    <row r="274" spans="1:11" ht="14.25">
      <c r="A274" s="80">
        <v>3520</v>
      </c>
      <c r="B274" s="73"/>
      <c r="D274" s="80"/>
      <c r="E274" s="73" t="s">
        <v>321</v>
      </c>
      <c r="G274" s="80" t="s">
        <v>321</v>
      </c>
      <c r="H274" s="73"/>
      <c r="J274" s="80"/>
      <c r="K274" s="73" t="s">
        <v>321</v>
      </c>
    </row>
    <row r="275" spans="1:11" ht="14.25">
      <c r="A275" s="80"/>
      <c r="B275" s="73"/>
      <c r="D275" s="80"/>
      <c r="E275" s="73"/>
      <c r="G275" s="80"/>
      <c r="H275" s="73"/>
      <c r="J275" s="80"/>
      <c r="K275" s="73"/>
    </row>
    <row r="276" spans="1:11" ht="14.25">
      <c r="A276" s="80"/>
      <c r="B276" s="73"/>
      <c r="D276" s="80"/>
      <c r="E276" s="73"/>
      <c r="G276" s="80"/>
      <c r="H276" s="73"/>
      <c r="J276" s="80"/>
      <c r="K276" s="73"/>
    </row>
    <row r="277" spans="1:11" ht="14.25">
      <c r="A277" s="80"/>
      <c r="B277" s="73"/>
      <c r="D277" s="80"/>
      <c r="E277" s="73"/>
      <c r="G277" s="80"/>
      <c r="H277" s="73"/>
      <c r="J277" s="80"/>
      <c r="K277" s="73"/>
    </row>
    <row r="278" spans="1:11" ht="14.25">
      <c r="A278" s="80"/>
      <c r="B278" s="73"/>
      <c r="D278" s="80"/>
      <c r="E278" s="73"/>
      <c r="G278" s="80"/>
      <c r="H278" s="73"/>
      <c r="J278" s="80"/>
      <c r="K278" s="73"/>
    </row>
    <row r="279" spans="1:11" ht="14.25">
      <c r="A279" s="80"/>
      <c r="B279" s="73"/>
      <c r="D279" s="80"/>
      <c r="E279" s="73"/>
      <c r="G279" s="80"/>
      <c r="H279" s="73"/>
      <c r="J279" s="80"/>
      <c r="K279" s="73"/>
    </row>
    <row r="283" spans="1:11" ht="14.25">
      <c r="A283" s="304" t="s">
        <v>229</v>
      </c>
      <c r="B283" s="304"/>
      <c r="D283" s="304" t="s">
        <v>481</v>
      </c>
      <c r="E283" s="304"/>
      <c r="G283" s="304" t="s">
        <v>482</v>
      </c>
      <c r="H283" s="304"/>
      <c r="J283" s="304" t="s">
        <v>483</v>
      </c>
      <c r="K283" s="304"/>
    </row>
    <row r="284" spans="1:11" ht="15" thickBot="1">
      <c r="A284" s="83"/>
      <c r="B284" s="84">
        <v>1054</v>
      </c>
      <c r="D284" s="83">
        <v>9000</v>
      </c>
      <c r="E284" s="84"/>
      <c r="G284" s="83"/>
      <c r="H284" s="84">
        <v>9000</v>
      </c>
      <c r="J284" s="83">
        <v>7291</v>
      </c>
      <c r="K284" s="84"/>
    </row>
    <row r="285" spans="1:11" ht="15" thickTop="1">
      <c r="A285" s="80">
        <v>1054</v>
      </c>
      <c r="B285" s="73"/>
      <c r="D285" s="80"/>
      <c r="E285" s="73">
        <v>9000</v>
      </c>
      <c r="G285" s="80">
        <v>9000</v>
      </c>
      <c r="H285" s="73"/>
      <c r="J285" s="80"/>
      <c r="K285" s="73">
        <v>7291</v>
      </c>
    </row>
    <row r="286" spans="1:11" ht="14.25">
      <c r="A286" s="80" t="s">
        <v>321</v>
      </c>
      <c r="B286" s="73"/>
      <c r="D286" s="80"/>
      <c r="E286" s="73" t="s">
        <v>321</v>
      </c>
      <c r="G286" s="80" t="s">
        <v>321</v>
      </c>
      <c r="H286" s="73"/>
      <c r="J286" s="80"/>
      <c r="K286" s="73" t="s">
        <v>321</v>
      </c>
    </row>
    <row r="287" spans="1:11" ht="14.25">
      <c r="A287" s="80"/>
      <c r="B287" s="73"/>
      <c r="D287" s="80"/>
      <c r="E287" s="73"/>
      <c r="G287" s="80"/>
      <c r="H287" s="73"/>
      <c r="J287" s="80"/>
      <c r="K287" s="73"/>
    </row>
    <row r="288" spans="1:11" ht="14.25">
      <c r="A288" s="80"/>
      <c r="B288" s="73"/>
      <c r="D288" s="80"/>
      <c r="E288" s="73"/>
      <c r="G288" s="80"/>
      <c r="H288" s="73"/>
      <c r="J288" s="80"/>
      <c r="K288" s="73"/>
    </row>
    <row r="289" spans="1:11" ht="14.25">
      <c r="A289" s="80"/>
      <c r="B289" s="73"/>
      <c r="D289" s="80"/>
      <c r="E289" s="73"/>
      <c r="G289" s="80"/>
      <c r="H289" s="73"/>
      <c r="J289" s="80"/>
      <c r="K289" s="73"/>
    </row>
    <row r="290" spans="1:11" ht="14.25">
      <c r="A290" s="80"/>
      <c r="B290" s="73"/>
      <c r="D290" s="80"/>
      <c r="E290" s="73"/>
      <c r="G290" s="80"/>
      <c r="H290" s="73"/>
      <c r="J290" s="80"/>
      <c r="K290" s="73"/>
    </row>
    <row r="291" spans="1:11" ht="14.25">
      <c r="A291" s="80"/>
      <c r="B291" s="73"/>
      <c r="D291" s="80"/>
      <c r="E291" s="73"/>
      <c r="G291" s="80"/>
      <c r="H291" s="73"/>
      <c r="J291" s="80"/>
      <c r="K291" s="73"/>
    </row>
    <row r="296" spans="2:14" ht="18">
      <c r="B296" s="305" t="s">
        <v>281</v>
      </c>
      <c r="C296" s="305"/>
      <c r="D296" s="305"/>
      <c r="E296" s="305"/>
      <c r="F296" s="305"/>
      <c r="G296" s="305"/>
      <c r="I296" s="305" t="s">
        <v>280</v>
      </c>
      <c r="J296" s="305"/>
      <c r="K296" s="305"/>
      <c r="L296" s="305"/>
      <c r="M296" s="305"/>
      <c r="N296" s="305"/>
    </row>
    <row r="297" spans="2:14" ht="14.25">
      <c r="B297" s="300" t="s">
        <v>505</v>
      </c>
      <c r="C297" s="300"/>
      <c r="D297" s="301"/>
      <c r="E297" s="302" t="s">
        <v>506</v>
      </c>
      <c r="F297" s="303"/>
      <c r="G297" s="303"/>
      <c r="I297" s="300" t="s">
        <v>507</v>
      </c>
      <c r="J297" s="300"/>
      <c r="K297" s="301"/>
      <c r="L297" s="302" t="s">
        <v>508</v>
      </c>
      <c r="M297" s="303"/>
      <c r="N297" s="303"/>
    </row>
    <row r="298" spans="2:14" ht="14.25">
      <c r="B298" t="s">
        <v>377</v>
      </c>
      <c r="D298" s="80">
        <v>28709</v>
      </c>
      <c r="E298" s="73">
        <v>310000</v>
      </c>
      <c r="G298" t="s">
        <v>509</v>
      </c>
      <c r="I298" t="s">
        <v>68</v>
      </c>
      <c r="K298" s="80">
        <v>40000</v>
      </c>
      <c r="L298" s="73">
        <v>200000</v>
      </c>
      <c r="N298" t="s">
        <v>177</v>
      </c>
    </row>
    <row r="299" spans="2:14" ht="14.25">
      <c r="B299" t="s">
        <v>510</v>
      </c>
      <c r="D299" s="80">
        <v>5000</v>
      </c>
      <c r="E299" s="73">
        <v>5000</v>
      </c>
      <c r="G299" t="s">
        <v>117</v>
      </c>
      <c r="I299" t="s">
        <v>18</v>
      </c>
      <c r="K299" s="80">
        <v>112600</v>
      </c>
      <c r="L299" s="73">
        <v>35000</v>
      </c>
      <c r="N299" t="s">
        <v>511</v>
      </c>
    </row>
    <row r="300" spans="2:14" ht="14.25">
      <c r="B300" t="s">
        <v>307</v>
      </c>
      <c r="D300" s="80">
        <v>7054</v>
      </c>
      <c r="E300" s="73">
        <v>15000</v>
      </c>
      <c r="G300" t="s">
        <v>84</v>
      </c>
      <c r="I300" t="s">
        <v>39</v>
      </c>
      <c r="K300" s="80">
        <v>50000</v>
      </c>
      <c r="L300" s="73">
        <v>50000</v>
      </c>
      <c r="N300" t="s">
        <v>70</v>
      </c>
    </row>
    <row r="301" spans="2:14" ht="14.25">
      <c r="B301" t="s">
        <v>319</v>
      </c>
      <c r="D301" s="80">
        <v>60000</v>
      </c>
      <c r="E301" s="73">
        <v>20000</v>
      </c>
      <c r="G301" t="s">
        <v>512</v>
      </c>
      <c r="I301" t="s">
        <v>152</v>
      </c>
      <c r="K301" s="80">
        <v>212000</v>
      </c>
      <c r="L301" s="73">
        <v>8000</v>
      </c>
      <c r="N301" t="s">
        <v>513</v>
      </c>
    </row>
    <row r="302" spans="2:14" ht="14.25">
      <c r="B302" t="s">
        <v>300</v>
      </c>
      <c r="D302" s="80">
        <v>50000</v>
      </c>
      <c r="E302" s="73"/>
      <c r="I302" t="s">
        <v>338</v>
      </c>
      <c r="K302" s="80">
        <v>7291</v>
      </c>
      <c r="L302" s="73">
        <v>1054</v>
      </c>
      <c r="N302" t="s">
        <v>343</v>
      </c>
    </row>
    <row r="303" spans="2:14" ht="14.25">
      <c r="B303" t="s">
        <v>256</v>
      </c>
      <c r="D303" s="80">
        <v>14400</v>
      </c>
      <c r="E303" s="73"/>
      <c r="K303" s="80"/>
      <c r="L303" s="73">
        <v>9000</v>
      </c>
      <c r="N303" t="s">
        <v>416</v>
      </c>
    </row>
    <row r="304" spans="2:12" ht="14.25">
      <c r="B304" t="s">
        <v>25</v>
      </c>
      <c r="D304" s="80">
        <v>1000</v>
      </c>
      <c r="E304" s="73"/>
      <c r="K304" s="80"/>
      <c r="L304" s="73"/>
    </row>
    <row r="305" spans="2:12" ht="14.25">
      <c r="B305" t="s">
        <v>55</v>
      </c>
      <c r="D305" s="80">
        <v>30000</v>
      </c>
      <c r="E305" s="73"/>
      <c r="K305" s="80"/>
      <c r="L305" s="73"/>
    </row>
    <row r="306" spans="2:12" ht="14.25">
      <c r="B306" t="s">
        <v>59</v>
      </c>
      <c r="D306" s="80">
        <v>8000</v>
      </c>
      <c r="E306" s="73"/>
      <c r="K306" s="80"/>
      <c r="L306" s="73"/>
    </row>
    <row r="307" spans="2:12" ht="14.25">
      <c r="B307" t="s">
        <v>379</v>
      </c>
      <c r="D307" s="80">
        <v>8000</v>
      </c>
      <c r="E307" s="73"/>
      <c r="K307" s="80"/>
      <c r="L307" s="73"/>
    </row>
    <row r="308" spans="2:12" ht="14.25">
      <c r="B308" t="s">
        <v>514</v>
      </c>
      <c r="D308" s="80">
        <v>10000</v>
      </c>
      <c r="E308" s="73"/>
      <c r="K308" s="80"/>
      <c r="L308" s="73"/>
    </row>
    <row r="309" spans="2:15" ht="15" thickBot="1">
      <c r="B309" t="s">
        <v>515</v>
      </c>
      <c r="D309" s="80">
        <v>9000</v>
      </c>
      <c r="E309" s="73"/>
      <c r="I309" s="174"/>
      <c r="J309" s="174"/>
      <c r="K309" s="169"/>
      <c r="L309" s="170"/>
      <c r="M309" s="174"/>
      <c r="N309" s="174"/>
      <c r="O309" s="174"/>
    </row>
    <row r="310" spans="2:15" ht="15" thickBot="1" thickTop="1">
      <c r="B310" s="174"/>
      <c r="C310" s="174"/>
      <c r="D310" s="169"/>
      <c r="E310" s="170"/>
      <c r="F310" s="174"/>
      <c r="G310" s="174"/>
      <c r="I310" s="298" t="s">
        <v>423</v>
      </c>
      <c r="J310" s="298"/>
      <c r="K310" s="80">
        <f>SUM(K298:K302)</f>
        <v>421891</v>
      </c>
      <c r="L310" s="73">
        <f>SUM(L298:L303)</f>
        <v>303054</v>
      </c>
      <c r="N310" s="298" t="s">
        <v>424</v>
      </c>
      <c r="O310" s="298"/>
    </row>
    <row r="311" spans="2:15" ht="15" thickTop="1">
      <c r="B311" s="298" t="s">
        <v>421</v>
      </c>
      <c r="C311" s="298"/>
      <c r="D311" s="175">
        <f>SUM(D298:D309)</f>
        <v>231163</v>
      </c>
      <c r="E311" s="150">
        <f>SUM(E298:E301)</f>
        <v>350000</v>
      </c>
      <c r="F311" s="298" t="s">
        <v>422</v>
      </c>
      <c r="G311" s="298"/>
      <c r="L311" s="176">
        <f>K310-L310</f>
        <v>118837</v>
      </c>
      <c r="M311" s="177"/>
      <c r="N311" s="177" t="s">
        <v>320</v>
      </c>
      <c r="O311" s="177"/>
    </row>
    <row r="312" spans="2:4" ht="14.25">
      <c r="B312" s="299" t="s">
        <v>320</v>
      </c>
      <c r="C312" s="299"/>
      <c r="D312" s="178">
        <f>E311-D311</f>
        <v>118837</v>
      </c>
    </row>
  </sheetData>
  <sheetProtection/>
  <mergeCells count="222">
    <mergeCell ref="M4:T25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A1:I1"/>
    <mergeCell ref="B3:F3"/>
    <mergeCell ref="B4:F4"/>
    <mergeCell ref="B23:F23"/>
    <mergeCell ref="B24:F24"/>
    <mergeCell ref="B25:F25"/>
    <mergeCell ref="B26:F26"/>
    <mergeCell ref="B27:F27"/>
    <mergeCell ref="B28:F28"/>
    <mergeCell ref="B17:F17"/>
    <mergeCell ref="B18:F18"/>
    <mergeCell ref="B19:F19"/>
    <mergeCell ref="B20:F20"/>
    <mergeCell ref="B21:F21"/>
    <mergeCell ref="B22:F22"/>
    <mergeCell ref="J38:O43"/>
    <mergeCell ref="B39:F39"/>
    <mergeCell ref="B40:F40"/>
    <mergeCell ref="B41:F41"/>
    <mergeCell ref="B42:F42"/>
    <mergeCell ref="B43:F43"/>
    <mergeCell ref="B29:F29"/>
    <mergeCell ref="B30:F30"/>
    <mergeCell ref="A35:I35"/>
    <mergeCell ref="B36:F36"/>
    <mergeCell ref="B37:F37"/>
    <mergeCell ref="B38:F38"/>
    <mergeCell ref="B44:F44"/>
    <mergeCell ref="B45:F45"/>
    <mergeCell ref="B46:F46"/>
    <mergeCell ref="B47:F47"/>
    <mergeCell ref="J47:M52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J56:M64"/>
    <mergeCell ref="B57:F57"/>
    <mergeCell ref="B58:F58"/>
    <mergeCell ref="B59:F59"/>
    <mergeCell ref="B60:F60"/>
    <mergeCell ref="B61:F61"/>
    <mergeCell ref="J71:M75"/>
    <mergeCell ref="B72:F72"/>
    <mergeCell ref="B73:F73"/>
    <mergeCell ref="B74:F74"/>
    <mergeCell ref="B75:F75"/>
    <mergeCell ref="B62:F62"/>
    <mergeCell ref="B63:F63"/>
    <mergeCell ref="B64:F64"/>
    <mergeCell ref="B65:F65"/>
    <mergeCell ref="B66:F66"/>
    <mergeCell ref="B67:F67"/>
    <mergeCell ref="B76:F76"/>
    <mergeCell ref="B77:F77"/>
    <mergeCell ref="B78:F78"/>
    <mergeCell ref="B79:F79"/>
    <mergeCell ref="B80:F80"/>
    <mergeCell ref="B81:F81"/>
    <mergeCell ref="B68:F68"/>
    <mergeCell ref="B69:F69"/>
    <mergeCell ref="B70:F70"/>
    <mergeCell ref="B71:F71"/>
    <mergeCell ref="B82:F82"/>
    <mergeCell ref="B83:F83"/>
    <mergeCell ref="B84:F84"/>
    <mergeCell ref="B85:F85"/>
    <mergeCell ref="J85:N92"/>
    <mergeCell ref="B86:F86"/>
    <mergeCell ref="B87:F87"/>
    <mergeCell ref="B88:F88"/>
    <mergeCell ref="B89:F89"/>
    <mergeCell ref="B90:F90"/>
    <mergeCell ref="B97:F97"/>
    <mergeCell ref="B98:F98"/>
    <mergeCell ref="B99:F99"/>
    <mergeCell ref="B100:F100"/>
    <mergeCell ref="B101:F101"/>
    <mergeCell ref="B102:F102"/>
    <mergeCell ref="B91:F91"/>
    <mergeCell ref="B92:F92"/>
    <mergeCell ref="B93:F93"/>
    <mergeCell ref="B94:F94"/>
    <mergeCell ref="B95:F95"/>
    <mergeCell ref="B96:F96"/>
    <mergeCell ref="B108:F108"/>
    <mergeCell ref="B109:F109"/>
    <mergeCell ref="B110:F110"/>
    <mergeCell ref="B111:F111"/>
    <mergeCell ref="B112:F112"/>
    <mergeCell ref="J112:N114"/>
    <mergeCell ref="B113:F113"/>
    <mergeCell ref="B114:F114"/>
    <mergeCell ref="J102:N102"/>
    <mergeCell ref="B103:F103"/>
    <mergeCell ref="B104:F104"/>
    <mergeCell ref="B105:F105"/>
    <mergeCell ref="B106:F106"/>
    <mergeCell ref="B107:F107"/>
    <mergeCell ref="J125:N127"/>
    <mergeCell ref="B126:F126"/>
    <mergeCell ref="B127:F127"/>
    <mergeCell ref="B115:F115"/>
    <mergeCell ref="B116:F116"/>
    <mergeCell ref="B117:F117"/>
    <mergeCell ref="J117:N121"/>
    <mergeCell ref="B118:F118"/>
    <mergeCell ref="B119:F119"/>
    <mergeCell ref="B120:F120"/>
    <mergeCell ref="B121:F121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B152:F152"/>
    <mergeCell ref="B153:F153"/>
    <mergeCell ref="B154:F154"/>
    <mergeCell ref="B155:F155"/>
    <mergeCell ref="B156:F156"/>
    <mergeCell ref="B157:F157"/>
    <mergeCell ref="B146:F146"/>
    <mergeCell ref="B147:F147"/>
    <mergeCell ref="B148:F148"/>
    <mergeCell ref="B149:F149"/>
    <mergeCell ref="B150:F150"/>
    <mergeCell ref="B151:F151"/>
    <mergeCell ref="B164:F164"/>
    <mergeCell ref="B165:F165"/>
    <mergeCell ref="A167:I167"/>
    <mergeCell ref="A169:B169"/>
    <mergeCell ref="D169:E169"/>
    <mergeCell ref="G169:H169"/>
    <mergeCell ref="B158:F158"/>
    <mergeCell ref="B159:F159"/>
    <mergeCell ref="B160:F160"/>
    <mergeCell ref="B161:F161"/>
    <mergeCell ref="B162:F162"/>
    <mergeCell ref="B163:F163"/>
    <mergeCell ref="J169:K169"/>
    <mergeCell ref="A183:B183"/>
    <mergeCell ref="D183:E183"/>
    <mergeCell ref="G183:H183"/>
    <mergeCell ref="J183:K183"/>
    <mergeCell ref="A195:B195"/>
    <mergeCell ref="D195:E195"/>
    <mergeCell ref="G195:H195"/>
    <mergeCell ref="J195:K195"/>
    <mergeCell ref="A231:B231"/>
    <mergeCell ref="D231:E231"/>
    <mergeCell ref="G231:H231"/>
    <mergeCell ref="J231:K231"/>
    <mergeCell ref="A245:B245"/>
    <mergeCell ref="D245:E245"/>
    <mergeCell ref="G245:H245"/>
    <mergeCell ref="J245:K245"/>
    <mergeCell ref="A207:B207"/>
    <mergeCell ref="D207:E207"/>
    <mergeCell ref="G207:H207"/>
    <mergeCell ref="J207:K207"/>
    <mergeCell ref="A219:B219"/>
    <mergeCell ref="D219:E219"/>
    <mergeCell ref="G219:H219"/>
    <mergeCell ref="J219:K219"/>
    <mergeCell ref="A283:B283"/>
    <mergeCell ref="D283:E283"/>
    <mergeCell ref="G283:H283"/>
    <mergeCell ref="J283:K283"/>
    <mergeCell ref="B296:G296"/>
    <mergeCell ref="I296:N296"/>
    <mergeCell ref="A258:B258"/>
    <mergeCell ref="D258:E258"/>
    <mergeCell ref="G258:H258"/>
    <mergeCell ref="J258:K258"/>
    <mergeCell ref="A271:B271"/>
    <mergeCell ref="D271:E271"/>
    <mergeCell ref="G271:H271"/>
    <mergeCell ref="J271:K271"/>
    <mergeCell ref="B311:C311"/>
    <mergeCell ref="F311:G311"/>
    <mergeCell ref="B312:C312"/>
    <mergeCell ref="B297:D297"/>
    <mergeCell ref="E297:G297"/>
    <mergeCell ref="I297:K297"/>
    <mergeCell ref="L297:N297"/>
    <mergeCell ref="I310:J310"/>
    <mergeCell ref="N310:O3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13"/>
  <sheetViews>
    <sheetView zoomScale="160" zoomScaleNormal="160" zoomScalePageLayoutView="0" workbookViewId="0" topLeftCell="A295">
      <selection activeCell="J21" sqref="J21"/>
    </sheetView>
  </sheetViews>
  <sheetFormatPr defaultColWidth="9.140625" defaultRowHeight="15"/>
  <cols>
    <col min="1" max="1" width="13.28125" style="0" bestFit="1" customWidth="1"/>
    <col min="2" max="2" width="25.7109375" style="0" bestFit="1" customWidth="1"/>
    <col min="3" max="3" width="14.00390625" style="0" bestFit="1" customWidth="1"/>
    <col min="4" max="4" width="13.28125" style="0" bestFit="1" customWidth="1"/>
    <col min="5" max="6" width="15.00390625" style="0" bestFit="1" customWidth="1"/>
    <col min="8" max="9" width="13.421875" style="0" bestFit="1" customWidth="1"/>
    <col min="10" max="10" width="13.28125" style="0" bestFit="1" customWidth="1"/>
    <col min="11" max="11" width="14.00390625" style="0" bestFit="1" customWidth="1"/>
    <col min="12" max="13" width="13.28125" style="0" bestFit="1" customWidth="1"/>
  </cols>
  <sheetData>
    <row r="1" spans="1:6" ht="14.25">
      <c r="A1" s="407" t="s">
        <v>350</v>
      </c>
      <c r="B1" s="408"/>
      <c r="C1" s="408"/>
      <c r="D1" s="408"/>
      <c r="E1" s="408"/>
      <c r="F1" s="409"/>
    </row>
    <row r="2" spans="1:6" ht="15" thickBot="1">
      <c r="A2" s="410" t="s">
        <v>351</v>
      </c>
      <c r="B2" s="411"/>
      <c r="C2" s="411"/>
      <c r="D2" s="411"/>
      <c r="E2" s="88" t="s">
        <v>2</v>
      </c>
      <c r="F2" s="114" t="s">
        <v>3</v>
      </c>
    </row>
    <row r="3" spans="1:13" ht="14.25">
      <c r="A3" s="115" t="s">
        <v>287</v>
      </c>
      <c r="B3" s="97"/>
      <c r="C3" s="97"/>
      <c r="D3" s="79"/>
      <c r="E3" s="69">
        <v>50000</v>
      </c>
      <c r="F3" s="107"/>
      <c r="H3" s="184" t="s">
        <v>521</v>
      </c>
      <c r="I3" s="103"/>
      <c r="J3" s="103"/>
      <c r="K3" s="103"/>
      <c r="L3" s="103"/>
      <c r="M3" s="185"/>
    </row>
    <row r="4" spans="1:13" ht="14.25">
      <c r="A4" s="116" t="s">
        <v>352</v>
      </c>
      <c r="D4" s="74"/>
      <c r="E4" s="69">
        <v>83000</v>
      </c>
      <c r="F4" s="107"/>
      <c r="H4" s="116" t="s">
        <v>522</v>
      </c>
      <c r="K4" s="77">
        <v>50000</v>
      </c>
      <c r="M4" s="132"/>
    </row>
    <row r="5" spans="1:13" ht="14.25">
      <c r="A5" s="116" t="s">
        <v>14</v>
      </c>
      <c r="D5" s="74"/>
      <c r="E5" s="69">
        <v>230000</v>
      </c>
      <c r="F5" s="107"/>
      <c r="H5" s="116" t="s">
        <v>523</v>
      </c>
      <c r="K5" s="77">
        <v>10000</v>
      </c>
      <c r="M5" s="132"/>
    </row>
    <row r="6" spans="1:13" ht="14.25">
      <c r="A6" s="116" t="s">
        <v>353</v>
      </c>
      <c r="D6" s="74"/>
      <c r="E6" s="69">
        <v>25000</v>
      </c>
      <c r="F6" s="107"/>
      <c r="H6" s="116" t="s">
        <v>524</v>
      </c>
      <c r="K6" s="77">
        <v>5000</v>
      </c>
      <c r="M6" s="132"/>
    </row>
    <row r="7" spans="1:13" ht="14.25">
      <c r="A7" s="116" t="s">
        <v>354</v>
      </c>
      <c r="D7" s="74"/>
      <c r="E7" s="69">
        <v>5000</v>
      </c>
      <c r="F7" s="107"/>
      <c r="H7" s="116" t="s">
        <v>525</v>
      </c>
      <c r="K7" s="77">
        <v>5000</v>
      </c>
      <c r="M7" s="132"/>
    </row>
    <row r="8" spans="1:17" ht="14.25">
      <c r="A8" s="116" t="s">
        <v>356</v>
      </c>
      <c r="D8" s="74"/>
      <c r="E8" s="69">
        <v>81000</v>
      </c>
      <c r="F8" s="107"/>
      <c r="H8" s="116" t="s">
        <v>526</v>
      </c>
      <c r="K8" s="77">
        <v>97500</v>
      </c>
      <c r="M8" s="132"/>
      <c r="Q8" s="81"/>
    </row>
    <row r="9" spans="1:17" ht="14.25">
      <c r="A9" s="116" t="s">
        <v>275</v>
      </c>
      <c r="D9" s="74"/>
      <c r="E9" s="69">
        <v>15000</v>
      </c>
      <c r="F9" s="117"/>
      <c r="H9" s="116" t="s">
        <v>311</v>
      </c>
      <c r="K9" s="77">
        <v>81000</v>
      </c>
      <c r="M9" s="132"/>
      <c r="Q9" s="81"/>
    </row>
    <row r="10" spans="1:17" ht="14.25">
      <c r="A10" s="116" t="s">
        <v>296</v>
      </c>
      <c r="D10" s="74"/>
      <c r="E10" s="69">
        <v>13000</v>
      </c>
      <c r="F10" s="107"/>
      <c r="H10" s="116" t="s">
        <v>527</v>
      </c>
      <c r="K10" s="77">
        <v>1500</v>
      </c>
      <c r="M10" s="132"/>
      <c r="P10" s="81"/>
      <c r="Q10" s="81"/>
    </row>
    <row r="11" spans="1:17" ht="14.25">
      <c r="A11" s="116" t="s">
        <v>5</v>
      </c>
      <c r="D11" s="74"/>
      <c r="E11" s="68"/>
      <c r="F11" s="107">
        <v>10000</v>
      </c>
      <c r="H11" s="116" t="s">
        <v>528</v>
      </c>
      <c r="K11" s="77">
        <v>10000</v>
      </c>
      <c r="M11" s="132"/>
      <c r="P11" s="81"/>
      <c r="Q11" s="81"/>
    </row>
    <row r="12" spans="1:17" ht="14.25">
      <c r="A12" s="116" t="s">
        <v>13</v>
      </c>
      <c r="D12" s="74"/>
      <c r="E12" s="68"/>
      <c r="F12" s="107">
        <v>1500</v>
      </c>
      <c r="H12" s="116" t="s">
        <v>529</v>
      </c>
      <c r="K12" s="77">
        <v>83000</v>
      </c>
      <c r="M12" s="132"/>
      <c r="P12" s="81"/>
      <c r="Q12" s="81"/>
    </row>
    <row r="13" spans="1:17" ht="14.25">
      <c r="A13" s="116" t="s">
        <v>355</v>
      </c>
      <c r="D13" s="74"/>
      <c r="E13" s="69"/>
      <c r="F13" s="107">
        <v>5000</v>
      </c>
      <c r="H13" s="116" t="s">
        <v>530</v>
      </c>
      <c r="K13" s="77">
        <v>18000</v>
      </c>
      <c r="M13" s="132"/>
      <c r="P13" s="81"/>
      <c r="Q13" s="81"/>
    </row>
    <row r="14" spans="1:17" ht="14.25">
      <c r="A14" s="116" t="s">
        <v>357</v>
      </c>
      <c r="D14" s="74"/>
      <c r="E14" s="69"/>
      <c r="F14" s="107">
        <v>10000</v>
      </c>
      <c r="H14" s="116" t="s">
        <v>531</v>
      </c>
      <c r="K14" s="77">
        <v>13000</v>
      </c>
      <c r="M14" s="132"/>
      <c r="P14" s="81"/>
      <c r="Q14" s="81"/>
    </row>
    <row r="15" spans="1:17" ht="14.25">
      <c r="A15" s="116" t="s">
        <v>237</v>
      </c>
      <c r="D15" s="74"/>
      <c r="E15" s="69"/>
      <c r="F15" s="107">
        <v>18000</v>
      </c>
      <c r="H15" s="116" t="s">
        <v>532</v>
      </c>
      <c r="K15" s="77">
        <v>230000</v>
      </c>
      <c r="M15" s="132"/>
      <c r="Q15" s="81"/>
    </row>
    <row r="16" spans="1:13" ht="14.25">
      <c r="A16" s="116" t="s">
        <v>177</v>
      </c>
      <c r="D16" s="74"/>
      <c r="E16" s="69"/>
      <c r="F16" s="107">
        <v>250000</v>
      </c>
      <c r="H16" s="116" t="s">
        <v>533</v>
      </c>
      <c r="K16" s="77">
        <v>15000</v>
      </c>
      <c r="M16" s="132"/>
    </row>
    <row r="17" spans="1:13" ht="14.25">
      <c r="A17" s="116" t="s">
        <v>358</v>
      </c>
      <c r="D17" s="74"/>
      <c r="E17" s="69"/>
      <c r="F17" s="107">
        <v>110000</v>
      </c>
      <c r="H17" s="116" t="s">
        <v>534</v>
      </c>
      <c r="K17" s="77">
        <v>25000</v>
      </c>
      <c r="M17" s="132"/>
    </row>
    <row r="18" spans="1:13" ht="14.25">
      <c r="A18" s="116" t="s">
        <v>291</v>
      </c>
      <c r="D18" s="74"/>
      <c r="F18" s="107">
        <v>97500</v>
      </c>
      <c r="H18" s="116" t="s">
        <v>535</v>
      </c>
      <c r="K18" s="77">
        <v>250000</v>
      </c>
      <c r="M18" s="132"/>
    </row>
    <row r="19" spans="1:13" ht="15" thickBot="1">
      <c r="A19" s="118" t="s">
        <v>359</v>
      </c>
      <c r="B19" s="99"/>
      <c r="C19" s="99"/>
      <c r="D19" s="100"/>
      <c r="E19" s="69">
        <f>SUM(E3:E15)</f>
        <v>502000</v>
      </c>
      <c r="F19" s="107">
        <f>SUM(F3:F18)</f>
        <v>502000</v>
      </c>
      <c r="H19" s="138" t="s">
        <v>536</v>
      </c>
      <c r="I19" s="109"/>
      <c r="J19" s="109"/>
      <c r="K19" s="186">
        <v>110000</v>
      </c>
      <c r="L19" s="109"/>
      <c r="M19" s="139"/>
    </row>
    <row r="20" spans="1:6" ht="14.25">
      <c r="A20" s="116"/>
      <c r="E20" s="81"/>
      <c r="F20" s="119"/>
    </row>
    <row r="21" spans="1:6" ht="15" thickBot="1">
      <c r="A21" s="116"/>
      <c r="E21" s="81"/>
      <c r="F21" s="119"/>
    </row>
    <row r="22" spans="1:6" ht="14.25">
      <c r="A22" s="407" t="s">
        <v>360</v>
      </c>
      <c r="B22" s="408"/>
      <c r="C22" s="408"/>
      <c r="D22" s="408"/>
      <c r="E22" s="408"/>
      <c r="F22" s="409"/>
    </row>
    <row r="23" spans="1:6" ht="15" thickBot="1">
      <c r="A23" s="120" t="s">
        <v>361</v>
      </c>
      <c r="B23" s="411" t="s">
        <v>351</v>
      </c>
      <c r="C23" s="411"/>
      <c r="D23" s="411"/>
      <c r="E23" s="88" t="s">
        <v>2</v>
      </c>
      <c r="F23" s="114" t="s">
        <v>3</v>
      </c>
    </row>
    <row r="24" spans="1:11" ht="14.25">
      <c r="A24" s="121">
        <v>44805</v>
      </c>
      <c r="B24" t="s">
        <v>88</v>
      </c>
      <c r="E24" s="69">
        <v>15000</v>
      </c>
      <c r="F24" s="107"/>
      <c r="H24" s="258" t="s">
        <v>364</v>
      </c>
      <c r="I24" s="259"/>
      <c r="J24" s="259"/>
      <c r="K24" s="260"/>
    </row>
    <row r="25" spans="1:11" ht="14.25">
      <c r="A25" s="106"/>
      <c r="B25" s="112" t="s">
        <v>7</v>
      </c>
      <c r="C25" s="112"/>
      <c r="E25" s="69">
        <f>(E24-F26)*20%</f>
        <v>2640</v>
      </c>
      <c r="F25" s="107"/>
      <c r="H25" s="261"/>
      <c r="I25" s="262"/>
      <c r="J25" s="262"/>
      <c r="K25" s="263"/>
    </row>
    <row r="26" spans="1:11" ht="14.25">
      <c r="A26" s="106"/>
      <c r="B26" t="s">
        <v>84</v>
      </c>
      <c r="E26" s="69"/>
      <c r="F26" s="107">
        <f>E24*12%</f>
        <v>1800</v>
      </c>
      <c r="H26" s="261"/>
      <c r="I26" s="262"/>
      <c r="J26" s="262"/>
      <c r="K26" s="263"/>
    </row>
    <row r="27" spans="1:11" ht="14.25">
      <c r="A27" s="106"/>
      <c r="B27" t="s">
        <v>116</v>
      </c>
      <c r="E27" s="69"/>
      <c r="F27" s="126">
        <f>E24+E25-F26</f>
        <v>15840</v>
      </c>
      <c r="H27" s="261"/>
      <c r="I27" s="262"/>
      <c r="J27" s="262"/>
      <c r="K27" s="263"/>
    </row>
    <row r="28" spans="1:11" ht="14.25">
      <c r="A28" s="106"/>
      <c r="E28" s="69"/>
      <c r="F28" s="107"/>
      <c r="H28" s="261"/>
      <c r="I28" s="262"/>
      <c r="J28" s="262"/>
      <c r="K28" s="263"/>
    </row>
    <row r="29" spans="1:11" ht="14.25">
      <c r="A29" s="106"/>
      <c r="B29" t="s">
        <v>116</v>
      </c>
      <c r="E29" s="127">
        <v>15840</v>
      </c>
      <c r="F29" s="107"/>
      <c r="H29" s="261"/>
      <c r="I29" s="262"/>
      <c r="J29" s="262"/>
      <c r="K29" s="263"/>
    </row>
    <row r="30" spans="1:11" ht="14.25">
      <c r="A30" s="106"/>
      <c r="B30" t="s">
        <v>18</v>
      </c>
      <c r="E30" s="69"/>
      <c r="F30" s="128">
        <f>E29*2/3</f>
        <v>10560</v>
      </c>
      <c r="H30" s="261"/>
      <c r="I30" s="262"/>
      <c r="J30" s="262"/>
      <c r="K30" s="263"/>
    </row>
    <row r="31" spans="1:11" ht="14.25">
      <c r="A31" s="106"/>
      <c r="B31" t="s">
        <v>78</v>
      </c>
      <c r="E31" s="69"/>
      <c r="F31" s="107">
        <f>E29-F30</f>
        <v>5280</v>
      </c>
      <c r="H31" s="261"/>
      <c r="I31" s="262"/>
      <c r="J31" s="262"/>
      <c r="K31" s="263"/>
    </row>
    <row r="32" spans="1:11" ht="15" thickBot="1">
      <c r="A32" s="106"/>
      <c r="E32" s="69"/>
      <c r="F32" s="107"/>
      <c r="H32" s="264"/>
      <c r="I32" s="265"/>
      <c r="J32" s="265"/>
      <c r="K32" s="266"/>
    </row>
    <row r="33" spans="1:6" ht="14.25">
      <c r="A33" s="106"/>
      <c r="E33" s="69"/>
      <c r="F33" s="107"/>
    </row>
    <row r="34" spans="1:6" ht="15" thickBot="1">
      <c r="A34" s="122"/>
      <c r="E34" s="98"/>
      <c r="F34" s="123"/>
    </row>
    <row r="35" spans="1:11" ht="13.5" customHeight="1">
      <c r="A35" s="102">
        <v>44810</v>
      </c>
      <c r="B35" s="103" t="s">
        <v>362</v>
      </c>
      <c r="C35" s="103"/>
      <c r="D35" s="103"/>
      <c r="E35" s="104">
        <f>F37+F36</f>
        <v>252000</v>
      </c>
      <c r="F35" s="105"/>
      <c r="H35" s="258" t="s">
        <v>363</v>
      </c>
      <c r="I35" s="259"/>
      <c r="J35" s="259"/>
      <c r="K35" s="260"/>
    </row>
    <row r="36" spans="1:11" ht="14.25">
      <c r="A36" s="106"/>
      <c r="B36" s="113" t="s">
        <v>12</v>
      </c>
      <c r="E36" s="69"/>
      <c r="F36" s="107">
        <f>F37*20%</f>
        <v>42000</v>
      </c>
      <c r="H36" s="261"/>
      <c r="I36" s="262"/>
      <c r="J36" s="262"/>
      <c r="K36" s="263"/>
    </row>
    <row r="37" spans="1:11" ht="14.25">
      <c r="A37" s="106"/>
      <c r="B37" t="s">
        <v>210</v>
      </c>
      <c r="E37" s="69"/>
      <c r="F37" s="107">
        <v>210000</v>
      </c>
      <c r="H37" s="261"/>
      <c r="I37" s="262"/>
      <c r="J37" s="262"/>
      <c r="K37" s="263"/>
    </row>
    <row r="38" spans="1:11" ht="14.25">
      <c r="A38" s="106"/>
      <c r="E38" s="69"/>
      <c r="F38" s="107"/>
      <c r="H38" s="261"/>
      <c r="I38" s="262"/>
      <c r="J38" s="262"/>
      <c r="K38" s="263"/>
    </row>
    <row r="39" spans="1:11" ht="14.25">
      <c r="A39" s="106"/>
      <c r="B39" t="s">
        <v>18</v>
      </c>
      <c r="E39" s="130">
        <f>F42-E41-E40</f>
        <v>242400</v>
      </c>
      <c r="F39" s="107"/>
      <c r="H39" s="261"/>
      <c r="I39" s="262"/>
      <c r="J39" s="262"/>
      <c r="K39" s="263"/>
    </row>
    <row r="40" spans="1:11" ht="14.25">
      <c r="A40" s="106"/>
      <c r="B40" t="s">
        <v>365</v>
      </c>
      <c r="E40" s="69">
        <v>8000</v>
      </c>
      <c r="F40" s="107"/>
      <c r="H40" s="261"/>
      <c r="I40" s="262"/>
      <c r="J40" s="262"/>
      <c r="K40" s="263"/>
    </row>
    <row r="41" spans="1:11" ht="14.25">
      <c r="A41" s="106"/>
      <c r="B41" s="112" t="s">
        <v>7</v>
      </c>
      <c r="E41" s="69">
        <v>1600</v>
      </c>
      <c r="F41" s="107"/>
      <c r="H41" s="261"/>
      <c r="I41" s="262"/>
      <c r="J41" s="262"/>
      <c r="K41" s="263"/>
    </row>
    <row r="42" spans="1:11" ht="14.25">
      <c r="A42" s="106"/>
      <c r="B42" t="s">
        <v>23</v>
      </c>
      <c r="E42" s="69"/>
      <c r="F42" s="107">
        <v>252000</v>
      </c>
      <c r="H42" s="261"/>
      <c r="I42" s="262"/>
      <c r="J42" s="262"/>
      <c r="K42" s="263"/>
    </row>
    <row r="43" spans="1:11" ht="14.25">
      <c r="A43" s="106"/>
      <c r="E43" s="69"/>
      <c r="F43" s="107"/>
      <c r="H43" s="261"/>
      <c r="I43" s="262"/>
      <c r="J43" s="262"/>
      <c r="K43" s="263"/>
    </row>
    <row r="44" spans="1:11" ht="15" thickBot="1">
      <c r="A44" s="108"/>
      <c r="B44" s="109"/>
      <c r="C44" s="109"/>
      <c r="D44" s="109"/>
      <c r="E44" s="110"/>
      <c r="F44" s="111"/>
      <c r="H44" s="264"/>
      <c r="I44" s="265"/>
      <c r="J44" s="265"/>
      <c r="K44" s="266"/>
    </row>
    <row r="45" spans="1:6" ht="14.25">
      <c r="A45" s="124"/>
      <c r="E45" s="101"/>
      <c r="F45" s="125"/>
    </row>
    <row r="46" spans="1:6" ht="14.25">
      <c r="A46" s="106"/>
      <c r="E46" s="69"/>
      <c r="F46" s="107"/>
    </row>
    <row r="47" spans="1:6" ht="15" thickBot="1">
      <c r="A47" s="106"/>
      <c r="E47" s="69"/>
      <c r="F47" s="107"/>
    </row>
    <row r="48" spans="1:11" ht="15" thickBot="1">
      <c r="A48" s="122"/>
      <c r="E48" s="98"/>
      <c r="F48" s="123"/>
      <c r="H48" s="258" t="s">
        <v>366</v>
      </c>
      <c r="I48" s="259"/>
      <c r="J48" s="259"/>
      <c r="K48" s="260"/>
    </row>
    <row r="49" spans="1:11" ht="14.25">
      <c r="A49" s="102">
        <v>44813</v>
      </c>
      <c r="B49" s="103" t="s">
        <v>152</v>
      </c>
      <c r="C49" s="103"/>
      <c r="D49" s="103"/>
      <c r="E49" s="104">
        <v>120000</v>
      </c>
      <c r="F49" s="105"/>
      <c r="H49" s="261"/>
      <c r="I49" s="262"/>
      <c r="J49" s="262"/>
      <c r="K49" s="263"/>
    </row>
    <row r="50" spans="1:11" ht="14.25">
      <c r="A50" s="106"/>
      <c r="B50" s="112" t="s">
        <v>7</v>
      </c>
      <c r="C50" s="112"/>
      <c r="E50" s="69">
        <f>E49*20%</f>
        <v>24000</v>
      </c>
      <c r="F50" s="107"/>
      <c r="H50" s="261"/>
      <c r="I50" s="262"/>
      <c r="J50" s="262"/>
      <c r="K50" s="263"/>
    </row>
    <row r="51" spans="1:11" ht="14.25">
      <c r="A51" s="106"/>
      <c r="B51" t="s">
        <v>116</v>
      </c>
      <c r="E51" s="69"/>
      <c r="F51" s="126">
        <v>144000</v>
      </c>
      <c r="H51" s="261"/>
      <c r="I51" s="262"/>
      <c r="J51" s="262"/>
      <c r="K51" s="263"/>
    </row>
    <row r="52" spans="1:11" ht="14.25">
      <c r="A52" s="106"/>
      <c r="E52" s="69"/>
      <c r="F52" s="107"/>
      <c r="H52" s="261"/>
      <c r="I52" s="262"/>
      <c r="J52" s="262"/>
      <c r="K52" s="263"/>
    </row>
    <row r="53" spans="1:11" ht="14.25">
      <c r="A53" s="106"/>
      <c r="B53" t="s">
        <v>217</v>
      </c>
      <c r="E53" s="69">
        <v>13000</v>
      </c>
      <c r="F53" s="107"/>
      <c r="H53" s="261"/>
      <c r="I53" s="262"/>
      <c r="J53" s="262"/>
      <c r="K53" s="263"/>
    </row>
    <row r="54" spans="1:11" ht="14.25">
      <c r="A54" s="106"/>
      <c r="B54" t="s">
        <v>367</v>
      </c>
      <c r="E54" s="69">
        <v>4000</v>
      </c>
      <c r="F54" s="107"/>
      <c r="H54" s="261"/>
      <c r="I54" s="262"/>
      <c r="J54" s="262"/>
      <c r="K54" s="263"/>
    </row>
    <row r="55" spans="1:11" ht="15" thickBot="1">
      <c r="A55" s="106"/>
      <c r="B55" s="112" t="s">
        <v>7</v>
      </c>
      <c r="C55" s="112"/>
      <c r="E55" s="69">
        <v>600</v>
      </c>
      <c r="F55" s="107"/>
      <c r="H55" s="264"/>
      <c r="I55" s="265"/>
      <c r="J55" s="265"/>
      <c r="K55" s="266"/>
    </row>
    <row r="56" spans="1:6" ht="14.25">
      <c r="A56" s="106"/>
      <c r="B56" t="s">
        <v>116</v>
      </c>
      <c r="E56" s="69"/>
      <c r="F56" s="126">
        <f>SUM(E53:E55)</f>
        <v>17600</v>
      </c>
    </row>
    <row r="57" spans="1:6" ht="14.25">
      <c r="A57" s="106"/>
      <c r="E57" s="69"/>
      <c r="F57" s="107"/>
    </row>
    <row r="58" spans="1:6" ht="14.25">
      <c r="A58" s="106"/>
      <c r="B58" t="s">
        <v>116</v>
      </c>
      <c r="E58" s="127">
        <f>F51+F56</f>
        <v>161600</v>
      </c>
      <c r="F58" s="107"/>
    </row>
    <row r="59" spans="1:6" ht="14.25">
      <c r="A59" s="106"/>
      <c r="B59" t="s">
        <v>18</v>
      </c>
      <c r="E59" s="69"/>
      <c r="F59" s="129">
        <v>161600</v>
      </c>
    </row>
    <row r="60" spans="1:6" ht="14.25">
      <c r="A60" s="106"/>
      <c r="E60" s="69"/>
      <c r="F60" s="107"/>
    </row>
    <row r="61" spans="1:6" ht="14.25">
      <c r="A61" s="106"/>
      <c r="B61" t="s">
        <v>152</v>
      </c>
      <c r="E61" s="69">
        <v>17000</v>
      </c>
      <c r="F61" s="107"/>
    </row>
    <row r="62" spans="1:6" ht="14.25">
      <c r="A62" s="106"/>
      <c r="B62" t="s">
        <v>217</v>
      </c>
      <c r="E62" s="69"/>
      <c r="F62" s="107">
        <v>13000</v>
      </c>
    </row>
    <row r="63" spans="1:6" ht="15" thickBot="1">
      <c r="A63" s="108"/>
      <c r="B63" s="109" t="s">
        <v>367</v>
      </c>
      <c r="C63" s="109"/>
      <c r="D63" s="109"/>
      <c r="E63" s="110"/>
      <c r="F63" s="111">
        <v>4000</v>
      </c>
    </row>
    <row r="64" spans="1:6" ht="14.25">
      <c r="A64" s="124"/>
      <c r="E64" s="101"/>
      <c r="F64" s="125"/>
    </row>
    <row r="65" spans="1:6" ht="14.25">
      <c r="A65" s="106"/>
      <c r="E65" s="69"/>
      <c r="F65" s="107"/>
    </row>
    <row r="66" spans="1:6" ht="15" thickBot="1">
      <c r="A66" s="106"/>
      <c r="E66" s="69"/>
      <c r="F66" s="107"/>
    </row>
    <row r="67" spans="1:10" ht="15" thickBot="1">
      <c r="A67" s="122"/>
      <c r="E67" s="98"/>
      <c r="F67" s="123"/>
      <c r="H67" s="258" t="s">
        <v>368</v>
      </c>
      <c r="I67" s="259"/>
      <c r="J67" s="260"/>
    </row>
    <row r="68" spans="1:10" ht="14.25">
      <c r="A68" s="102">
        <v>44824</v>
      </c>
      <c r="B68" s="103" t="s">
        <v>369</v>
      </c>
      <c r="C68" s="103"/>
      <c r="D68" s="103"/>
      <c r="E68" s="104">
        <v>10000</v>
      </c>
      <c r="F68" s="105"/>
      <c r="H68" s="261"/>
      <c r="I68" s="262"/>
      <c r="J68" s="263"/>
    </row>
    <row r="69" spans="1:10" ht="14.25">
      <c r="A69" s="106"/>
      <c r="B69" t="s">
        <v>73</v>
      </c>
      <c r="E69" s="69"/>
      <c r="F69" s="107">
        <v>10000</v>
      </c>
      <c r="H69" s="261"/>
      <c r="I69" s="262"/>
      <c r="J69" s="263"/>
    </row>
    <row r="70" spans="1:10" ht="14.25">
      <c r="A70" s="106"/>
      <c r="E70" s="69"/>
      <c r="F70" s="107"/>
      <c r="H70" s="261"/>
      <c r="I70" s="262"/>
      <c r="J70" s="263"/>
    </row>
    <row r="71" spans="1:10" ht="14.25">
      <c r="A71" s="106"/>
      <c r="B71" t="s">
        <v>23</v>
      </c>
      <c r="E71" s="69">
        <f>SUM(F72:F74)</f>
        <v>22200</v>
      </c>
      <c r="F71" s="107"/>
      <c r="H71" s="261"/>
      <c r="I71" s="262"/>
      <c r="J71" s="263"/>
    </row>
    <row r="72" spans="1:10" ht="14.25">
      <c r="A72" s="106"/>
      <c r="B72" s="113" t="s">
        <v>12</v>
      </c>
      <c r="C72" s="113"/>
      <c r="E72" s="68"/>
      <c r="F72" s="107">
        <f>18500*20%</f>
        <v>3700</v>
      </c>
      <c r="H72" s="261"/>
      <c r="I72" s="262"/>
      <c r="J72" s="263"/>
    </row>
    <row r="73" spans="1:10" ht="15" thickBot="1">
      <c r="A73" s="106"/>
      <c r="B73" t="s">
        <v>24</v>
      </c>
      <c r="E73" s="69"/>
      <c r="F73" s="107">
        <v>3500</v>
      </c>
      <c r="H73" s="264"/>
      <c r="I73" s="265"/>
      <c r="J73" s="266"/>
    </row>
    <row r="74" spans="1:6" ht="14.25">
      <c r="A74" s="106"/>
      <c r="B74" t="s">
        <v>73</v>
      </c>
      <c r="E74" s="69"/>
      <c r="F74" s="107">
        <v>15000</v>
      </c>
    </row>
    <row r="75" spans="1:6" ht="14.25">
      <c r="A75" s="106"/>
      <c r="E75" s="69"/>
      <c r="F75" s="107"/>
    </row>
    <row r="76" spans="1:6" ht="14.25">
      <c r="A76" s="106"/>
      <c r="B76" t="s">
        <v>18</v>
      </c>
      <c r="E76" s="130">
        <v>22200</v>
      </c>
      <c r="F76" s="107"/>
    </row>
    <row r="77" spans="1:6" ht="15" thickBot="1">
      <c r="A77" s="108"/>
      <c r="B77" s="109" t="s">
        <v>23</v>
      </c>
      <c r="C77" s="109"/>
      <c r="D77" s="109"/>
      <c r="E77" s="110"/>
      <c r="F77" s="111">
        <v>22200</v>
      </c>
    </row>
    <row r="78" spans="1:11" ht="15" customHeight="1">
      <c r="A78" s="124"/>
      <c r="E78" s="101"/>
      <c r="F78" s="125"/>
      <c r="H78" s="258" t="s">
        <v>516</v>
      </c>
      <c r="I78" s="259"/>
      <c r="J78" s="259"/>
      <c r="K78" s="260"/>
    </row>
    <row r="79" spans="1:11" ht="14.25">
      <c r="A79" s="121">
        <v>44833</v>
      </c>
      <c r="B79" t="s">
        <v>55</v>
      </c>
      <c r="E79" s="69">
        <v>25000</v>
      </c>
      <c r="F79" s="107"/>
      <c r="H79" s="261"/>
      <c r="I79" s="262"/>
      <c r="J79" s="262"/>
      <c r="K79" s="263"/>
    </row>
    <row r="80" spans="1:11" ht="14.25">
      <c r="A80" s="106"/>
      <c r="B80" t="s">
        <v>56</v>
      </c>
      <c r="E80" s="69">
        <v>3000</v>
      </c>
      <c r="F80" s="107"/>
      <c r="H80" s="261"/>
      <c r="I80" s="262"/>
      <c r="J80" s="262"/>
      <c r="K80" s="263"/>
    </row>
    <row r="81" spans="1:11" ht="14.25">
      <c r="A81" s="106"/>
      <c r="B81" t="s">
        <v>370</v>
      </c>
      <c r="E81" s="69"/>
      <c r="F81" s="107">
        <v>28000</v>
      </c>
      <c r="H81" s="261"/>
      <c r="I81" s="262"/>
      <c r="J81" s="262"/>
      <c r="K81" s="263"/>
    </row>
    <row r="82" spans="1:11" ht="14.25">
      <c r="A82" s="106"/>
      <c r="E82" s="69"/>
      <c r="F82" s="107"/>
      <c r="H82" s="261"/>
      <c r="I82" s="262"/>
      <c r="J82" s="262"/>
      <c r="K82" s="263"/>
    </row>
    <row r="83" spans="1:11" ht="14.25">
      <c r="A83" s="106"/>
      <c r="B83" t="s">
        <v>59</v>
      </c>
      <c r="E83" s="69">
        <v>3000</v>
      </c>
      <c r="F83" s="107"/>
      <c r="H83" s="261"/>
      <c r="I83" s="262"/>
      <c r="J83" s="262"/>
      <c r="K83" s="263"/>
    </row>
    <row r="84" spans="1:11" ht="14.25">
      <c r="A84" s="106"/>
      <c r="B84" t="s">
        <v>56</v>
      </c>
      <c r="E84" s="69"/>
      <c r="F84" s="107">
        <v>3000</v>
      </c>
      <c r="H84" s="261"/>
      <c r="I84" s="262"/>
      <c r="J84" s="262"/>
      <c r="K84" s="263"/>
    </row>
    <row r="85" spans="1:11" ht="14.25">
      <c r="A85" s="106"/>
      <c r="E85" s="69"/>
      <c r="F85" s="107"/>
      <c r="H85" s="261"/>
      <c r="I85" s="262"/>
      <c r="J85" s="262"/>
      <c r="K85" s="263"/>
    </row>
    <row r="86" spans="1:11" ht="14.25">
      <c r="A86" s="106"/>
      <c r="B86" t="s">
        <v>370</v>
      </c>
      <c r="E86" s="69">
        <v>28000</v>
      </c>
      <c r="F86" s="107"/>
      <c r="H86" s="261"/>
      <c r="I86" s="262"/>
      <c r="J86" s="262"/>
      <c r="K86" s="263"/>
    </row>
    <row r="87" spans="1:11" ht="15" thickBot="1">
      <c r="A87" s="106"/>
      <c r="B87" t="s">
        <v>371</v>
      </c>
      <c r="E87" s="69"/>
      <c r="F87" s="107">
        <v>1000</v>
      </c>
      <c r="H87" s="264"/>
      <c r="I87" s="265"/>
      <c r="J87" s="265"/>
      <c r="K87" s="266"/>
    </row>
    <row r="88" spans="1:6" ht="14.25">
      <c r="A88" s="106"/>
      <c r="B88" t="s">
        <v>56</v>
      </c>
      <c r="E88" s="69"/>
      <c r="F88" s="107">
        <v>1200</v>
      </c>
    </row>
    <row r="89" spans="1:6" ht="14.25">
      <c r="A89" s="106"/>
      <c r="B89" t="s">
        <v>372</v>
      </c>
      <c r="E89" s="69"/>
      <c r="F89" s="129">
        <v>25800</v>
      </c>
    </row>
    <row r="90" spans="1:6" ht="14.25">
      <c r="A90" s="106"/>
      <c r="E90" s="69"/>
      <c r="F90" s="107"/>
    </row>
    <row r="91" spans="1:6" ht="14.25">
      <c r="A91" s="106"/>
      <c r="B91" t="s">
        <v>371</v>
      </c>
      <c r="E91" s="69">
        <v>1000</v>
      </c>
      <c r="F91" s="107"/>
    </row>
    <row r="92" spans="1:6" ht="14.25">
      <c r="A92" s="106"/>
      <c r="B92" t="s">
        <v>56</v>
      </c>
      <c r="E92" s="69">
        <v>1200</v>
      </c>
      <c r="F92" s="107"/>
    </row>
    <row r="93" spans="1:6" ht="14.25">
      <c r="A93" s="106"/>
      <c r="B93" t="s">
        <v>372</v>
      </c>
      <c r="E93" s="69"/>
      <c r="F93" s="129">
        <v>2200</v>
      </c>
    </row>
    <row r="94" spans="1:6" ht="14.25">
      <c r="A94" s="106"/>
      <c r="E94" s="69"/>
      <c r="F94" s="107"/>
    </row>
    <row r="95" spans="1:6" ht="14.25">
      <c r="A95" s="106"/>
      <c r="B95" s="71"/>
      <c r="C95" s="71"/>
      <c r="D95" s="71"/>
      <c r="E95" s="69"/>
      <c r="F95" s="107"/>
    </row>
    <row r="96" spans="1:6" ht="15" thickBot="1">
      <c r="A96" s="121">
        <v>44834</v>
      </c>
      <c r="B96" t="s">
        <v>104</v>
      </c>
      <c r="E96" s="69">
        <v>45700</v>
      </c>
      <c r="F96" s="107"/>
    </row>
    <row r="97" spans="1:10" ht="14.25">
      <c r="A97" s="106"/>
      <c r="B97" t="s">
        <v>373</v>
      </c>
      <c r="E97" s="69"/>
      <c r="F97" s="107">
        <v>45700</v>
      </c>
      <c r="H97" s="258" t="s">
        <v>375</v>
      </c>
      <c r="I97" s="259"/>
      <c r="J97" s="260"/>
    </row>
    <row r="98" spans="1:10" ht="14.25">
      <c r="A98" s="106"/>
      <c r="E98" s="69"/>
      <c r="F98" s="107"/>
      <c r="H98" s="261"/>
      <c r="I98" s="262"/>
      <c r="J98" s="263"/>
    </row>
    <row r="99" spans="1:10" ht="14.25">
      <c r="A99" s="106"/>
      <c r="B99" t="s">
        <v>373</v>
      </c>
      <c r="E99" s="69">
        <v>28840</v>
      </c>
      <c r="F99" s="107"/>
      <c r="H99" s="261"/>
      <c r="I99" s="262"/>
      <c r="J99" s="263"/>
    </row>
    <row r="100" spans="1:10" ht="14.25">
      <c r="A100" s="106"/>
      <c r="B100" t="s">
        <v>101</v>
      </c>
      <c r="E100" s="69"/>
      <c r="F100" s="107">
        <v>28840</v>
      </c>
      <c r="H100" s="261"/>
      <c r="I100" s="262"/>
      <c r="J100" s="263"/>
    </row>
    <row r="101" spans="1:10" ht="15" thickBot="1">
      <c r="A101" s="106"/>
      <c r="E101" s="69"/>
      <c r="F101" s="107"/>
      <c r="H101" s="264"/>
      <c r="I101" s="265"/>
      <c r="J101" s="266"/>
    </row>
    <row r="102" spans="1:6" ht="14.25">
      <c r="A102" s="121">
        <v>44850</v>
      </c>
      <c r="B102" t="s">
        <v>373</v>
      </c>
      <c r="E102" s="69">
        <v>16860</v>
      </c>
      <c r="F102" s="107"/>
    </row>
    <row r="103" spans="1:6" ht="14.25">
      <c r="A103" s="106"/>
      <c r="B103" t="s">
        <v>14</v>
      </c>
      <c r="E103" s="69"/>
      <c r="F103" s="129">
        <v>16860</v>
      </c>
    </row>
    <row r="104" spans="1:6" ht="14.25">
      <c r="A104" s="106"/>
      <c r="E104" s="68"/>
      <c r="F104" s="117"/>
    </row>
    <row r="105" spans="1:6" ht="15" thickBot="1">
      <c r="A105" s="106"/>
      <c r="E105" s="68"/>
      <c r="F105" s="117"/>
    </row>
    <row r="106" spans="1:10" ht="14.25">
      <c r="A106" s="106"/>
      <c r="E106" s="68"/>
      <c r="F106" s="117"/>
      <c r="H106" s="231" t="s">
        <v>374</v>
      </c>
      <c r="I106" s="232"/>
      <c r="J106" s="233"/>
    </row>
    <row r="107" spans="1:10" ht="14.25">
      <c r="A107" s="121">
        <v>44896</v>
      </c>
      <c r="B107" t="s">
        <v>91</v>
      </c>
      <c r="E107" s="69">
        <v>5280</v>
      </c>
      <c r="F107" s="107"/>
      <c r="H107" s="234"/>
      <c r="I107" s="235"/>
      <c r="J107" s="236"/>
    </row>
    <row r="108" spans="1:10" ht="14.25">
      <c r="A108" s="106"/>
      <c r="B108" t="s">
        <v>18</v>
      </c>
      <c r="E108" s="69"/>
      <c r="F108" s="129">
        <v>5280</v>
      </c>
      <c r="H108" s="234"/>
      <c r="I108" s="235"/>
      <c r="J108" s="236"/>
    </row>
    <row r="109" spans="1:10" ht="14.25">
      <c r="A109" s="106"/>
      <c r="E109" s="69"/>
      <c r="F109" s="107"/>
      <c r="H109" s="234"/>
      <c r="I109" s="235"/>
      <c r="J109" s="236"/>
    </row>
    <row r="110" spans="1:10" ht="15" thickBot="1">
      <c r="A110" s="106"/>
      <c r="E110" s="69"/>
      <c r="F110" s="107"/>
      <c r="H110" s="237"/>
      <c r="I110" s="238"/>
      <c r="J110" s="239"/>
    </row>
    <row r="111" spans="1:6" ht="14.25">
      <c r="A111" s="106"/>
      <c r="E111" s="69"/>
      <c r="F111" s="107"/>
    </row>
    <row r="112" spans="1:6" ht="15" thickBot="1">
      <c r="A112" s="106"/>
      <c r="E112" s="69"/>
      <c r="F112" s="107"/>
    </row>
    <row r="113" spans="1:10" ht="14.25">
      <c r="A113" s="106"/>
      <c r="E113" s="69"/>
      <c r="F113" s="107"/>
      <c r="H113" s="258" t="s">
        <v>376</v>
      </c>
      <c r="I113" s="259"/>
      <c r="J113" s="260"/>
    </row>
    <row r="114" spans="1:10" ht="14.25">
      <c r="A114" s="106"/>
      <c r="E114" s="69"/>
      <c r="F114" s="107"/>
      <c r="H114" s="261"/>
      <c r="I114" s="262"/>
      <c r="J114" s="263"/>
    </row>
    <row r="115" spans="1:10" ht="14.25">
      <c r="A115" s="121">
        <v>44917</v>
      </c>
      <c r="B115" t="s">
        <v>377</v>
      </c>
      <c r="E115" s="69">
        <v>30000</v>
      </c>
      <c r="F115" s="107"/>
      <c r="H115" s="261"/>
      <c r="I115" s="262"/>
      <c r="J115" s="263"/>
    </row>
    <row r="116" spans="1:10" ht="14.25">
      <c r="A116" s="106"/>
      <c r="B116" t="s">
        <v>18</v>
      </c>
      <c r="E116" s="69"/>
      <c r="F116" s="129">
        <v>30000</v>
      </c>
      <c r="H116" s="261"/>
      <c r="I116" s="262"/>
      <c r="J116" s="263"/>
    </row>
    <row r="117" spans="1:10" ht="14.25">
      <c r="A117" s="106"/>
      <c r="E117" s="69"/>
      <c r="F117" s="107"/>
      <c r="H117" s="261"/>
      <c r="I117" s="262"/>
      <c r="J117" s="263"/>
    </row>
    <row r="118" spans="1:10" ht="15" thickBot="1">
      <c r="A118" s="106"/>
      <c r="E118" s="69"/>
      <c r="F118" s="107"/>
      <c r="H118" s="264"/>
      <c r="I118" s="265"/>
      <c r="J118" s="266"/>
    </row>
    <row r="119" spans="1:6" ht="14.25">
      <c r="A119" s="106"/>
      <c r="E119" s="69"/>
      <c r="F119" s="107"/>
    </row>
    <row r="120" spans="1:6" ht="14.25">
      <c r="A120" s="106"/>
      <c r="E120" s="69"/>
      <c r="F120" s="107"/>
    </row>
    <row r="121" spans="1:6" ht="15" thickBot="1">
      <c r="A121" s="106"/>
      <c r="E121" s="69"/>
      <c r="F121" s="107"/>
    </row>
    <row r="122" spans="1:10" ht="14.25">
      <c r="A122" s="106"/>
      <c r="E122" s="69"/>
      <c r="F122" s="107"/>
      <c r="H122" s="258" t="s">
        <v>378</v>
      </c>
      <c r="I122" s="259"/>
      <c r="J122" s="260"/>
    </row>
    <row r="123" spans="1:10" ht="14.25">
      <c r="A123" s="106"/>
      <c r="E123" s="69"/>
      <c r="F123" s="107"/>
      <c r="H123" s="261"/>
      <c r="I123" s="262"/>
      <c r="J123" s="263"/>
    </row>
    <row r="124" spans="1:10" ht="14.25">
      <c r="A124" s="121">
        <v>44926</v>
      </c>
      <c r="B124" t="s">
        <v>379</v>
      </c>
      <c r="E124" s="69">
        <v>16600</v>
      </c>
      <c r="F124" s="107"/>
      <c r="H124" s="261"/>
      <c r="I124" s="262"/>
      <c r="J124" s="263"/>
    </row>
    <row r="125" spans="1:10" ht="14.25">
      <c r="A125" s="106"/>
      <c r="B125" t="s">
        <v>380</v>
      </c>
      <c r="E125" s="69"/>
      <c r="F125" s="107">
        <v>16600</v>
      </c>
      <c r="H125" s="261"/>
      <c r="I125" s="262"/>
      <c r="J125" s="263"/>
    </row>
    <row r="126" spans="1:10" ht="14.25">
      <c r="A126" s="106"/>
      <c r="E126" s="69"/>
      <c r="F126" s="107"/>
      <c r="H126" s="261"/>
      <c r="I126" s="262"/>
      <c r="J126" s="263"/>
    </row>
    <row r="127" spans="1:10" ht="15" thickBot="1">
      <c r="A127" s="106"/>
      <c r="E127" s="69"/>
      <c r="F127" s="107"/>
      <c r="H127" s="264"/>
      <c r="I127" s="265"/>
      <c r="J127" s="266"/>
    </row>
    <row r="128" spans="1:6" ht="14.25">
      <c r="A128" s="106"/>
      <c r="E128" s="69"/>
      <c r="F128" s="107"/>
    </row>
    <row r="129" spans="1:6" ht="14.25">
      <c r="A129" s="106"/>
      <c r="E129" s="69"/>
      <c r="F129" s="107"/>
    </row>
    <row r="130" spans="1:6" ht="15" thickBot="1">
      <c r="A130" s="106"/>
      <c r="E130" s="69"/>
      <c r="F130" s="107"/>
    </row>
    <row r="131" spans="1:10" ht="14.25">
      <c r="A131" s="121">
        <v>44926</v>
      </c>
      <c r="B131" t="s">
        <v>382</v>
      </c>
      <c r="E131" s="69">
        <v>6000</v>
      </c>
      <c r="F131" s="107"/>
      <c r="H131" s="258" t="s">
        <v>381</v>
      </c>
      <c r="I131" s="259"/>
      <c r="J131" s="260"/>
    </row>
    <row r="132" spans="1:10" ht="14.25">
      <c r="A132" s="106"/>
      <c r="B132" t="s">
        <v>383</v>
      </c>
      <c r="E132" s="69"/>
      <c r="F132" s="107">
        <v>6000</v>
      </c>
      <c r="H132" s="261"/>
      <c r="I132" s="262"/>
      <c r="J132" s="263"/>
    </row>
    <row r="133" spans="1:10" ht="15" thickBot="1">
      <c r="A133" s="106"/>
      <c r="E133" s="69"/>
      <c r="F133" s="107"/>
      <c r="H133" s="264"/>
      <c r="I133" s="265"/>
      <c r="J133" s="266"/>
    </row>
    <row r="134" spans="1:6" ht="14.25">
      <c r="A134" s="106"/>
      <c r="E134" s="69"/>
      <c r="F134" s="107"/>
    </row>
    <row r="135" spans="1:6" ht="14.25">
      <c r="A135" s="106"/>
      <c r="E135" s="69"/>
      <c r="F135" s="107"/>
    </row>
    <row r="136" spans="1:6" ht="14.25">
      <c r="A136" s="106"/>
      <c r="E136" s="69"/>
      <c r="F136" s="107"/>
    </row>
    <row r="137" spans="1:6" ht="15" thickBot="1">
      <c r="A137" s="106"/>
      <c r="E137" s="69"/>
      <c r="F137" s="107"/>
    </row>
    <row r="138" spans="1:10" ht="14.25">
      <c r="A138" s="121">
        <v>44926</v>
      </c>
      <c r="B138" t="s">
        <v>275</v>
      </c>
      <c r="E138" s="69">
        <v>2713</v>
      </c>
      <c r="F138" s="107"/>
      <c r="H138" s="258" t="s">
        <v>384</v>
      </c>
      <c r="I138" s="259"/>
      <c r="J138" s="260"/>
    </row>
    <row r="139" spans="1:10" ht="14.25">
      <c r="A139" s="106"/>
      <c r="B139" t="s">
        <v>247</v>
      </c>
      <c r="E139" s="69"/>
      <c r="F139" s="107">
        <v>2713</v>
      </c>
      <c r="H139" s="261"/>
      <c r="I139" s="262"/>
      <c r="J139" s="263"/>
    </row>
    <row r="140" spans="1:10" ht="14.25">
      <c r="A140" s="106"/>
      <c r="E140" s="69"/>
      <c r="F140" s="107"/>
      <c r="H140" s="261"/>
      <c r="I140" s="262"/>
      <c r="J140" s="263"/>
    </row>
    <row r="141" spans="1:10" ht="15" thickBot="1">
      <c r="A141" s="106"/>
      <c r="E141" s="69"/>
      <c r="F141" s="107"/>
      <c r="H141" s="264"/>
      <c r="I141" s="265"/>
      <c r="J141" s="266"/>
    </row>
    <row r="142" spans="1:6" ht="14.25">
      <c r="A142" s="106"/>
      <c r="E142" s="69"/>
      <c r="F142" s="107"/>
    </row>
    <row r="143" spans="1:6" ht="15" thickBot="1">
      <c r="A143" s="106"/>
      <c r="E143" s="69"/>
      <c r="F143" s="107"/>
    </row>
    <row r="144" spans="1:10" ht="15" customHeight="1">
      <c r="A144" s="121">
        <v>44926</v>
      </c>
      <c r="B144" t="s">
        <v>244</v>
      </c>
      <c r="E144" s="69">
        <v>5000</v>
      </c>
      <c r="F144" s="107"/>
      <c r="H144" s="258" t="s">
        <v>385</v>
      </c>
      <c r="I144" s="259"/>
      <c r="J144" s="260"/>
    </row>
    <row r="145" spans="1:10" ht="14.25">
      <c r="A145" s="106"/>
      <c r="B145" t="s">
        <v>245</v>
      </c>
      <c r="E145" s="69"/>
      <c r="F145" s="107">
        <v>5000</v>
      </c>
      <c r="H145" s="261"/>
      <c r="I145" s="262"/>
      <c r="J145" s="263"/>
    </row>
    <row r="146" spans="1:10" ht="14.25">
      <c r="A146" s="106"/>
      <c r="E146" s="69"/>
      <c r="F146" s="107"/>
      <c r="H146" s="261"/>
      <c r="I146" s="262"/>
      <c r="J146" s="263"/>
    </row>
    <row r="147" spans="1:10" ht="14.25">
      <c r="A147" s="106"/>
      <c r="E147" s="69"/>
      <c r="F147" s="107"/>
      <c r="H147" s="261"/>
      <c r="I147" s="262"/>
      <c r="J147" s="263"/>
    </row>
    <row r="148" spans="1:10" ht="15" thickBot="1">
      <c r="A148" s="106"/>
      <c r="E148" s="69"/>
      <c r="F148" s="107"/>
      <c r="H148" s="264"/>
      <c r="I148" s="265"/>
      <c r="J148" s="266"/>
    </row>
    <row r="149" spans="1:6" ht="14.25">
      <c r="A149" s="106"/>
      <c r="E149" s="69"/>
      <c r="F149" s="107"/>
    </row>
    <row r="150" spans="1:6" ht="14.25">
      <c r="A150" s="106"/>
      <c r="E150" s="69"/>
      <c r="F150" s="107"/>
    </row>
    <row r="151" spans="1:6" ht="15" thickBot="1">
      <c r="A151" s="106"/>
      <c r="E151" s="69"/>
      <c r="F151" s="107"/>
    </row>
    <row r="152" spans="1:10" ht="14.25">
      <c r="A152" s="121">
        <v>44926</v>
      </c>
      <c r="B152" t="s">
        <v>387</v>
      </c>
      <c r="E152" s="69">
        <v>29333.33</v>
      </c>
      <c r="F152" s="107"/>
      <c r="H152" s="258" t="s">
        <v>386</v>
      </c>
      <c r="I152" s="259"/>
      <c r="J152" s="260"/>
    </row>
    <row r="153" spans="1:10" ht="14.25">
      <c r="A153" s="106"/>
      <c r="B153" t="s">
        <v>354</v>
      </c>
      <c r="E153" s="69"/>
      <c r="F153" s="107">
        <v>29333.33</v>
      </c>
      <c r="H153" s="261"/>
      <c r="I153" s="262"/>
      <c r="J153" s="263"/>
    </row>
    <row r="154" spans="1:10" ht="14.25">
      <c r="A154" s="106"/>
      <c r="E154" s="69"/>
      <c r="F154" s="107"/>
      <c r="H154" s="261"/>
      <c r="I154" s="262"/>
      <c r="J154" s="263"/>
    </row>
    <row r="155" spans="1:10" ht="15" thickBot="1">
      <c r="A155" s="106"/>
      <c r="E155" s="69"/>
      <c r="F155" s="107"/>
      <c r="H155" s="264"/>
      <c r="I155" s="265"/>
      <c r="J155" s="266"/>
    </row>
    <row r="156" spans="1:6" ht="15" thickBot="1">
      <c r="A156" s="108"/>
      <c r="B156" s="109"/>
      <c r="C156" s="109"/>
      <c r="D156" s="109"/>
      <c r="E156" s="110"/>
      <c r="F156" s="111"/>
    </row>
    <row r="157" spans="4:6" ht="14.25">
      <c r="D157" s="179" t="s">
        <v>316</v>
      </c>
      <c r="E157" s="150">
        <f>SUM(E24:E156)</f>
        <v>1179606.33</v>
      </c>
      <c r="F157" s="150">
        <f>SUM(F24:F156)</f>
        <v>1179606.33</v>
      </c>
    </row>
    <row r="158" ht="15" thickBot="1"/>
    <row r="159" spans="1:14" ht="15" thickBot="1">
      <c r="A159" s="404" t="s">
        <v>388</v>
      </c>
      <c r="B159" s="405"/>
      <c r="C159" s="405"/>
      <c r="D159" s="405"/>
      <c r="E159" s="405"/>
      <c r="F159" s="405"/>
      <c r="G159" s="405"/>
      <c r="H159" s="405"/>
      <c r="I159" s="405"/>
      <c r="J159" s="405"/>
      <c r="K159" s="405"/>
      <c r="L159" s="405"/>
      <c r="M159" s="405"/>
      <c r="N159" s="406"/>
    </row>
    <row r="160" spans="1:14" ht="14.25">
      <c r="A160" s="116"/>
      <c r="N160" s="132"/>
    </row>
    <row r="161" spans="1:14" ht="14.25">
      <c r="A161" s="403" t="s">
        <v>389</v>
      </c>
      <c r="B161" s="304"/>
      <c r="E161" s="304" t="s">
        <v>390</v>
      </c>
      <c r="F161" s="304"/>
      <c r="H161" s="304" t="s">
        <v>391</v>
      </c>
      <c r="I161" s="304"/>
      <c r="N161" s="132"/>
    </row>
    <row r="162" spans="1:14" ht="14.25">
      <c r="A162" s="133">
        <v>50000</v>
      </c>
      <c r="B162" s="81"/>
      <c r="C162" s="81"/>
      <c r="D162" s="81"/>
      <c r="E162" s="131">
        <v>83000</v>
      </c>
      <c r="F162" s="81"/>
      <c r="G162" s="81"/>
      <c r="H162" s="131">
        <v>25000</v>
      </c>
      <c r="I162" s="81"/>
      <c r="N162" s="132"/>
    </row>
    <row r="163" spans="1:14" ht="14.25">
      <c r="A163" s="134"/>
      <c r="B163" s="81"/>
      <c r="C163" s="81"/>
      <c r="D163" s="81"/>
      <c r="E163" s="80"/>
      <c r="F163" s="81"/>
      <c r="G163" s="81"/>
      <c r="H163" s="80"/>
      <c r="I163" s="81">
        <v>10000</v>
      </c>
      <c r="N163" s="132"/>
    </row>
    <row r="164" spans="1:14" ht="14.25">
      <c r="A164" s="134"/>
      <c r="B164" s="81"/>
      <c r="C164" s="81"/>
      <c r="D164" s="81"/>
      <c r="E164" s="80"/>
      <c r="F164" s="81"/>
      <c r="G164" s="81"/>
      <c r="H164" s="80"/>
      <c r="I164" s="81">
        <v>15000</v>
      </c>
      <c r="N164" s="132"/>
    </row>
    <row r="165" spans="1:14" ht="14.25">
      <c r="A165" s="134"/>
      <c r="B165" s="81"/>
      <c r="C165" s="81"/>
      <c r="D165" s="81"/>
      <c r="E165" s="80"/>
      <c r="F165" s="81"/>
      <c r="G165" s="81"/>
      <c r="H165" s="80"/>
      <c r="I165" s="81"/>
      <c r="N165" s="132"/>
    </row>
    <row r="166" spans="1:14" ht="15" thickBot="1">
      <c r="A166" s="135"/>
      <c r="B166" s="84">
        <v>50000</v>
      </c>
      <c r="C166" s="81" t="s">
        <v>321</v>
      </c>
      <c r="D166" s="81"/>
      <c r="E166" s="83"/>
      <c r="F166" s="84" t="s">
        <v>417</v>
      </c>
      <c r="G166" s="81"/>
      <c r="H166" s="83">
        <v>0</v>
      </c>
      <c r="I166" s="84">
        <v>0</v>
      </c>
      <c r="N166" s="132"/>
    </row>
    <row r="167" spans="1:14" ht="15" thickTop="1">
      <c r="A167" s="134"/>
      <c r="B167" s="81"/>
      <c r="C167" s="81"/>
      <c r="D167" s="81"/>
      <c r="E167" s="80"/>
      <c r="F167" s="81"/>
      <c r="G167" s="81"/>
      <c r="H167" s="80"/>
      <c r="I167" s="81"/>
      <c r="N167" s="132"/>
    </row>
    <row r="168" spans="1:14" ht="14.25">
      <c r="A168" s="134"/>
      <c r="B168" s="81"/>
      <c r="C168" s="81"/>
      <c r="D168" s="81"/>
      <c r="E168" s="80"/>
      <c r="F168" s="81"/>
      <c r="G168" s="81"/>
      <c r="H168" s="80"/>
      <c r="I168" s="81"/>
      <c r="N168" s="132"/>
    </row>
    <row r="169" spans="1:14" ht="14.25">
      <c r="A169" s="116"/>
      <c r="N169" s="132"/>
    </row>
    <row r="170" spans="1:14" ht="14.25">
      <c r="A170" s="116"/>
      <c r="N170" s="132"/>
    </row>
    <row r="171" spans="1:14" ht="14.25">
      <c r="A171" s="403" t="s">
        <v>392</v>
      </c>
      <c r="B171" s="304"/>
      <c r="E171" s="304" t="s">
        <v>393</v>
      </c>
      <c r="F171" s="304"/>
      <c r="H171" s="304" t="s">
        <v>394</v>
      </c>
      <c r="I171" s="304"/>
      <c r="N171" s="132"/>
    </row>
    <row r="172" spans="1:14" ht="14.25">
      <c r="A172" s="133"/>
      <c r="B172" s="81">
        <v>10000</v>
      </c>
      <c r="C172" s="81"/>
      <c r="D172" s="81"/>
      <c r="E172" s="131"/>
      <c r="F172" s="81">
        <v>18000</v>
      </c>
      <c r="G172" s="81"/>
      <c r="H172" s="131"/>
      <c r="I172" s="81">
        <v>250000</v>
      </c>
      <c r="N172" s="132"/>
    </row>
    <row r="173" spans="1:14" ht="14.25">
      <c r="A173" s="134">
        <v>10000</v>
      </c>
      <c r="B173" s="81"/>
      <c r="C173" s="81"/>
      <c r="D173" s="81"/>
      <c r="E173" s="80"/>
      <c r="F173" s="81">
        <v>6000</v>
      </c>
      <c r="G173" s="81"/>
      <c r="H173" s="80"/>
      <c r="I173" s="81"/>
      <c r="N173" s="132"/>
    </row>
    <row r="174" spans="1:14" ht="14.25">
      <c r="A174" s="134"/>
      <c r="B174" s="81"/>
      <c r="C174" s="81"/>
      <c r="D174" s="81"/>
      <c r="E174" s="80"/>
      <c r="F174" s="81"/>
      <c r="G174" s="81"/>
      <c r="H174" s="80"/>
      <c r="I174" s="81"/>
      <c r="N174" s="132"/>
    </row>
    <row r="175" spans="1:14" ht="14.25">
      <c r="A175" s="134">
        <v>0</v>
      </c>
      <c r="B175" s="81">
        <v>0</v>
      </c>
      <c r="C175" s="81"/>
      <c r="D175" s="145" t="s">
        <v>321</v>
      </c>
      <c r="E175" s="144">
        <v>24000</v>
      </c>
      <c r="F175" s="81"/>
      <c r="G175" s="81" t="s">
        <v>321</v>
      </c>
      <c r="H175" s="144">
        <v>250000</v>
      </c>
      <c r="I175" s="81"/>
      <c r="N175" s="132"/>
    </row>
    <row r="176" spans="1:14" ht="14.25">
      <c r="A176" s="136"/>
      <c r="E176" s="74"/>
      <c r="H176" s="74"/>
      <c r="N176" s="132"/>
    </row>
    <row r="177" spans="1:14" ht="14.25">
      <c r="A177" s="136"/>
      <c r="E177" s="74"/>
      <c r="H177" s="74"/>
      <c r="N177" s="132"/>
    </row>
    <row r="178" spans="1:14" ht="14.25">
      <c r="A178" s="136"/>
      <c r="E178" s="74"/>
      <c r="H178" s="74"/>
      <c r="N178" s="132"/>
    </row>
    <row r="179" spans="1:14" ht="14.25">
      <c r="A179" s="116"/>
      <c r="N179" s="132"/>
    </row>
    <row r="180" spans="1:14" ht="14.25">
      <c r="A180" s="116"/>
      <c r="N180" s="132"/>
    </row>
    <row r="181" spans="1:14" ht="14.25">
      <c r="A181" s="403" t="s">
        <v>402</v>
      </c>
      <c r="B181" s="304"/>
      <c r="E181" s="304" t="s">
        <v>403</v>
      </c>
      <c r="F181" s="304"/>
      <c r="H181" s="304" t="s">
        <v>396</v>
      </c>
      <c r="I181" s="304"/>
      <c r="N181" s="132"/>
    </row>
    <row r="182" spans="1:14" ht="14.25">
      <c r="A182" s="133"/>
      <c r="B182" s="81">
        <v>110000</v>
      </c>
      <c r="C182" s="81"/>
      <c r="D182" s="81"/>
      <c r="E182" s="131">
        <v>13000</v>
      </c>
      <c r="F182" s="81"/>
      <c r="G182" s="81"/>
      <c r="H182" s="131">
        <v>81000</v>
      </c>
      <c r="I182" s="81"/>
      <c r="N182" s="132"/>
    </row>
    <row r="183" spans="1:14" ht="14.25">
      <c r="A183" s="134"/>
      <c r="B183" s="81"/>
      <c r="C183" s="81"/>
      <c r="D183" s="81"/>
      <c r="E183" s="80"/>
      <c r="F183" s="81"/>
      <c r="G183" s="81"/>
      <c r="H183" s="80"/>
      <c r="I183" s="81"/>
      <c r="N183" s="132"/>
    </row>
    <row r="184" spans="1:14" ht="14.25">
      <c r="A184" s="146">
        <v>110000</v>
      </c>
      <c r="B184" s="81"/>
      <c r="C184" s="81"/>
      <c r="D184" s="81"/>
      <c r="E184" s="80"/>
      <c r="F184" s="147">
        <v>13000</v>
      </c>
      <c r="G184" s="81"/>
      <c r="H184" s="80"/>
      <c r="I184" s="147">
        <v>81000</v>
      </c>
      <c r="N184" s="132"/>
    </row>
    <row r="185" spans="1:14" ht="14.25">
      <c r="A185" s="134"/>
      <c r="B185" s="81"/>
      <c r="C185" s="81"/>
      <c r="D185" s="81"/>
      <c r="E185" s="80"/>
      <c r="F185" s="81"/>
      <c r="G185" s="81"/>
      <c r="H185" s="80"/>
      <c r="I185" s="81"/>
      <c r="N185" s="132"/>
    </row>
    <row r="186" spans="1:14" ht="14.25">
      <c r="A186" s="134"/>
      <c r="B186" s="81"/>
      <c r="C186" s="81"/>
      <c r="D186" s="81"/>
      <c r="E186" s="80"/>
      <c r="F186" s="81"/>
      <c r="G186" s="81"/>
      <c r="H186" s="80"/>
      <c r="I186" s="81"/>
      <c r="N186" s="132"/>
    </row>
    <row r="187" spans="1:14" ht="14.25">
      <c r="A187" s="134"/>
      <c r="B187" s="81"/>
      <c r="C187" s="81"/>
      <c r="D187" s="81"/>
      <c r="E187" s="80"/>
      <c r="F187" s="81"/>
      <c r="G187" s="81"/>
      <c r="H187" s="80"/>
      <c r="I187" s="81"/>
      <c r="N187" s="132"/>
    </row>
    <row r="188" spans="1:14" ht="14.25">
      <c r="A188" s="134"/>
      <c r="B188" s="81"/>
      <c r="C188" s="81"/>
      <c r="D188" s="81"/>
      <c r="E188" s="80"/>
      <c r="F188" s="81"/>
      <c r="G188" s="81"/>
      <c r="H188" s="80"/>
      <c r="I188" s="81"/>
      <c r="N188" s="132"/>
    </row>
    <row r="189" spans="1:14" ht="14.25">
      <c r="A189" s="116"/>
      <c r="N189" s="132"/>
    </row>
    <row r="190" spans="1:14" ht="14.25">
      <c r="A190" s="116"/>
      <c r="N190" s="132"/>
    </row>
    <row r="191" spans="1:14" ht="14.25">
      <c r="A191" s="403" t="s">
        <v>228</v>
      </c>
      <c r="B191" s="304"/>
      <c r="E191" s="304" t="s">
        <v>397</v>
      </c>
      <c r="F191" s="304"/>
      <c r="H191" s="304" t="s">
        <v>398</v>
      </c>
      <c r="I191" s="304"/>
      <c r="N191" s="132"/>
    </row>
    <row r="192" spans="1:14" ht="14.25">
      <c r="A192" s="133">
        <v>15000</v>
      </c>
      <c r="B192" s="81"/>
      <c r="C192" s="81"/>
      <c r="D192" s="81"/>
      <c r="E192" s="131"/>
      <c r="F192" s="81">
        <v>10000</v>
      </c>
      <c r="G192" s="81"/>
      <c r="H192" s="131"/>
      <c r="I192" s="81">
        <v>97500</v>
      </c>
      <c r="N192" s="132"/>
    </row>
    <row r="193" spans="1:14" ht="14.25">
      <c r="A193" s="134">
        <v>2713</v>
      </c>
      <c r="B193" s="81"/>
      <c r="C193" s="81"/>
      <c r="D193" s="81"/>
      <c r="E193" s="80"/>
      <c r="F193" s="81">
        <v>1800</v>
      </c>
      <c r="G193" s="81"/>
      <c r="H193" s="80"/>
      <c r="I193" s="81"/>
      <c r="N193" s="132"/>
    </row>
    <row r="194" spans="1:14" ht="14.25">
      <c r="A194" s="134"/>
      <c r="B194" s="81"/>
      <c r="C194" s="81"/>
      <c r="D194" s="81"/>
      <c r="E194" s="80"/>
      <c r="F194" s="81"/>
      <c r="G194" s="81"/>
      <c r="H194" s="80"/>
      <c r="I194" s="81"/>
      <c r="N194" s="132"/>
    </row>
    <row r="195" spans="1:14" ht="14.25">
      <c r="A195" s="134"/>
      <c r="B195" s="147">
        <v>17713</v>
      </c>
      <c r="C195" s="81"/>
      <c r="D195" s="81"/>
      <c r="E195" s="144">
        <v>11800</v>
      </c>
      <c r="F195" s="81"/>
      <c r="G195" s="81"/>
      <c r="H195" s="144">
        <v>97500</v>
      </c>
      <c r="I195" s="81"/>
      <c r="N195" s="132"/>
    </row>
    <row r="196" spans="1:14" ht="14.25">
      <c r="A196" s="134"/>
      <c r="B196" s="81"/>
      <c r="C196" s="81"/>
      <c r="D196" s="81"/>
      <c r="E196" s="80"/>
      <c r="F196" s="81"/>
      <c r="G196" s="81"/>
      <c r="H196" s="80"/>
      <c r="I196" s="81"/>
      <c r="N196" s="132"/>
    </row>
    <row r="197" spans="1:14" ht="14.25">
      <c r="A197" s="134"/>
      <c r="B197" s="81"/>
      <c r="C197" s="81"/>
      <c r="D197" s="81"/>
      <c r="E197" s="80"/>
      <c r="F197" s="81"/>
      <c r="G197" s="81"/>
      <c r="H197" s="80"/>
      <c r="I197" s="81"/>
      <c r="N197" s="132"/>
    </row>
    <row r="198" spans="1:14" ht="14.25">
      <c r="A198" s="134"/>
      <c r="B198" s="81"/>
      <c r="C198" s="81"/>
      <c r="D198" s="81"/>
      <c r="E198" s="80"/>
      <c r="F198" s="81"/>
      <c r="G198" s="81"/>
      <c r="H198" s="80"/>
      <c r="I198" s="81"/>
      <c r="N198" s="132"/>
    </row>
    <row r="199" spans="1:14" ht="14.25">
      <c r="A199" s="116"/>
      <c r="N199" s="132"/>
    </row>
    <row r="200" spans="1:14" ht="14.25">
      <c r="A200" s="403" t="s">
        <v>399</v>
      </c>
      <c r="B200" s="304"/>
      <c r="E200" s="304" t="s">
        <v>400</v>
      </c>
      <c r="F200" s="304"/>
      <c r="H200" s="304" t="s">
        <v>406</v>
      </c>
      <c r="I200" s="304"/>
      <c r="L200" s="304" t="s">
        <v>401</v>
      </c>
      <c r="M200" s="304"/>
      <c r="N200" s="132"/>
    </row>
    <row r="201" spans="1:14" ht="14.25">
      <c r="A201" s="122"/>
      <c r="B201" s="81">
        <v>1500</v>
      </c>
      <c r="C201" s="81"/>
      <c r="D201" s="81"/>
      <c r="E201" s="131"/>
      <c r="F201" s="81">
        <v>5000</v>
      </c>
      <c r="G201" s="81"/>
      <c r="H201" s="131"/>
      <c r="I201" s="81">
        <v>5280</v>
      </c>
      <c r="L201" s="131">
        <v>230000</v>
      </c>
      <c r="M201" s="81"/>
      <c r="N201" s="132"/>
    </row>
    <row r="202" spans="1:14" ht="14.25">
      <c r="A202" s="136"/>
      <c r="B202" s="81"/>
      <c r="C202" s="81"/>
      <c r="D202" s="81"/>
      <c r="E202" s="80"/>
      <c r="F202" s="81"/>
      <c r="G202" s="81"/>
      <c r="H202" s="80">
        <v>5280</v>
      </c>
      <c r="I202" s="81"/>
      <c r="L202" s="80">
        <v>242400</v>
      </c>
      <c r="M202" s="81"/>
      <c r="N202" s="132"/>
    </row>
    <row r="203" spans="1:14" ht="14.25">
      <c r="A203" s="146">
        <v>1500</v>
      </c>
      <c r="E203" s="144">
        <v>5000</v>
      </c>
      <c r="H203" s="78"/>
      <c r="L203" s="80">
        <v>22000</v>
      </c>
      <c r="M203" s="81"/>
      <c r="N203" s="132"/>
    </row>
    <row r="204" spans="1:14" ht="14.25">
      <c r="A204" s="136"/>
      <c r="E204" s="74"/>
      <c r="H204" s="148">
        <v>0</v>
      </c>
      <c r="I204" s="149">
        <v>0</v>
      </c>
      <c r="L204" s="80"/>
      <c r="M204" s="81">
        <v>10560</v>
      </c>
      <c r="N204" s="132"/>
    </row>
    <row r="205" spans="1:14" ht="14.25">
      <c r="A205" s="136"/>
      <c r="E205" s="74"/>
      <c r="H205" s="74"/>
      <c r="I205" s="77"/>
      <c r="L205" s="80"/>
      <c r="M205" s="81">
        <v>161600</v>
      </c>
      <c r="N205" s="132"/>
    </row>
    <row r="206" spans="1:14" ht="14.25">
      <c r="A206" s="136"/>
      <c r="E206" s="74"/>
      <c r="H206" s="74"/>
      <c r="I206" s="77"/>
      <c r="L206" s="80"/>
      <c r="M206" s="81">
        <v>25800</v>
      </c>
      <c r="N206" s="132"/>
    </row>
    <row r="207" spans="1:14" ht="14.25">
      <c r="A207" s="136"/>
      <c r="E207" s="74"/>
      <c r="H207" s="74"/>
      <c r="I207" s="77"/>
      <c r="L207" s="80"/>
      <c r="M207" s="81">
        <v>2200</v>
      </c>
      <c r="N207" s="132"/>
    </row>
    <row r="208" spans="1:14" ht="14.25">
      <c r="A208" s="116"/>
      <c r="I208" s="77"/>
      <c r="L208" s="80"/>
      <c r="M208" s="81">
        <v>16860</v>
      </c>
      <c r="N208" s="132"/>
    </row>
    <row r="209" spans="1:14" ht="14.25">
      <c r="A209" s="116"/>
      <c r="L209" s="80"/>
      <c r="M209" s="81">
        <v>5280</v>
      </c>
      <c r="N209" s="132"/>
    </row>
    <row r="210" spans="1:14" ht="14.25">
      <c r="A210" s="403" t="s">
        <v>395</v>
      </c>
      <c r="B210" s="304"/>
      <c r="E210" s="304" t="s">
        <v>404</v>
      </c>
      <c r="F210" s="304"/>
      <c r="H210" s="304" t="s">
        <v>11</v>
      </c>
      <c r="I210" s="304"/>
      <c r="L210" s="80"/>
      <c r="M210" s="81">
        <v>30000</v>
      </c>
      <c r="N210" s="132"/>
    </row>
    <row r="211" spans="1:14" ht="14.25">
      <c r="A211" s="133">
        <v>5000</v>
      </c>
      <c r="B211" s="81"/>
      <c r="C211" s="81"/>
      <c r="D211" s="81"/>
      <c r="E211" s="131">
        <v>15000</v>
      </c>
      <c r="H211" s="131">
        <v>2640</v>
      </c>
      <c r="I211" s="81"/>
      <c r="N211" s="132"/>
    </row>
    <row r="212" spans="1:14" ht="14.25">
      <c r="A212" s="134">
        <v>30000</v>
      </c>
      <c r="E212" s="74"/>
      <c r="H212" s="80">
        <v>1600</v>
      </c>
      <c r="I212" s="81"/>
      <c r="M212" s="150">
        <f>SUM(L201:L203)-SUM(M204:M210)</f>
        <v>242100</v>
      </c>
      <c r="N212" s="132"/>
    </row>
    <row r="213" spans="1:14" ht="14.25">
      <c r="A213" s="136"/>
      <c r="B213">
        <v>29333.3</v>
      </c>
      <c r="E213" s="74"/>
      <c r="H213" s="80">
        <v>600</v>
      </c>
      <c r="I213" s="81"/>
      <c r="N213" s="132"/>
    </row>
    <row r="214" spans="1:14" ht="14.25">
      <c r="A214" s="136"/>
      <c r="E214" s="74"/>
      <c r="F214" s="147">
        <v>15000</v>
      </c>
      <c r="H214" s="80">
        <v>24000</v>
      </c>
      <c r="I214" s="81"/>
      <c r="N214" s="132"/>
    </row>
    <row r="215" spans="1:14" ht="14.25">
      <c r="A215" s="136"/>
      <c r="B215" s="151">
        <f>A211+A212-B213</f>
        <v>5666.700000000001</v>
      </c>
      <c r="E215" s="74"/>
      <c r="H215" s="80"/>
      <c r="I215" s="81">
        <v>28840</v>
      </c>
      <c r="N215" s="132"/>
    </row>
    <row r="216" spans="1:14" ht="14.25">
      <c r="A216" s="136"/>
      <c r="E216" s="74"/>
      <c r="H216" s="74"/>
      <c r="N216" s="132"/>
    </row>
    <row r="217" spans="1:14" ht="14.25">
      <c r="A217" s="136"/>
      <c r="E217" s="74"/>
      <c r="H217" s="80">
        <v>0</v>
      </c>
      <c r="I217" s="81">
        <v>0</v>
      </c>
      <c r="N217" s="132"/>
    </row>
    <row r="218" spans="1:14" ht="14.25">
      <c r="A218" s="116"/>
      <c r="N218" s="132"/>
    </row>
    <row r="219" spans="1:14" ht="14.25">
      <c r="A219" s="116"/>
      <c r="N219" s="132"/>
    </row>
    <row r="220" spans="1:14" ht="14.25">
      <c r="A220" s="403" t="s">
        <v>405</v>
      </c>
      <c r="B220" s="304"/>
      <c r="E220" s="304" t="s">
        <v>407</v>
      </c>
      <c r="F220" s="304"/>
      <c r="H220" s="304" t="s">
        <v>408</v>
      </c>
      <c r="I220" s="304"/>
      <c r="N220" s="132"/>
    </row>
    <row r="221" spans="1:14" ht="14.25">
      <c r="A221" s="133"/>
      <c r="B221" s="81">
        <v>15840</v>
      </c>
      <c r="C221" s="81"/>
      <c r="D221" s="81"/>
      <c r="E221" s="131">
        <v>252000</v>
      </c>
      <c r="F221" s="81"/>
      <c r="G221" s="81"/>
      <c r="H221" s="131"/>
      <c r="I221" s="81">
        <v>42000</v>
      </c>
      <c r="N221" s="132"/>
    </row>
    <row r="222" spans="1:14" ht="14.25">
      <c r="A222" s="134"/>
      <c r="B222" s="81">
        <v>144000</v>
      </c>
      <c r="C222" s="81"/>
      <c r="D222" s="81"/>
      <c r="E222" s="80">
        <v>22200</v>
      </c>
      <c r="F222" s="81"/>
      <c r="G222" s="81"/>
      <c r="H222" s="80"/>
      <c r="I222" s="81">
        <v>3700</v>
      </c>
      <c r="N222" s="132"/>
    </row>
    <row r="223" spans="1:14" ht="14.25">
      <c r="A223" s="134"/>
      <c r="B223" s="81">
        <v>17600</v>
      </c>
      <c r="C223" s="81"/>
      <c r="D223" s="81"/>
      <c r="E223" s="80"/>
      <c r="F223" s="81">
        <v>252000</v>
      </c>
      <c r="G223" s="81"/>
      <c r="H223" s="80">
        <v>45700</v>
      </c>
      <c r="I223" s="81"/>
      <c r="N223" s="132"/>
    </row>
    <row r="224" spans="1:14" ht="14.25">
      <c r="A224" s="134">
        <v>15840</v>
      </c>
      <c r="B224" s="81"/>
      <c r="C224" s="81"/>
      <c r="D224" s="81"/>
      <c r="E224" s="80"/>
      <c r="F224" s="81">
        <v>22200</v>
      </c>
      <c r="G224" s="81"/>
      <c r="H224" s="80"/>
      <c r="I224" s="81"/>
      <c r="N224" s="132"/>
    </row>
    <row r="225" spans="1:14" ht="14.25">
      <c r="A225" s="134">
        <v>161600</v>
      </c>
      <c r="B225" s="81"/>
      <c r="C225" s="81"/>
      <c r="D225" s="81"/>
      <c r="E225" s="80"/>
      <c r="F225" s="81"/>
      <c r="G225" s="81"/>
      <c r="H225" s="80"/>
      <c r="I225" s="81"/>
      <c r="N225" s="132"/>
    </row>
    <row r="226" spans="1:14" ht="14.25">
      <c r="A226" s="137"/>
      <c r="B226" s="81"/>
      <c r="C226" s="81"/>
      <c r="D226" s="81"/>
      <c r="E226" s="80">
        <v>0</v>
      </c>
      <c r="F226" s="81">
        <v>0</v>
      </c>
      <c r="G226" s="81"/>
      <c r="H226" s="80">
        <v>0</v>
      </c>
      <c r="I226" s="81">
        <v>0</v>
      </c>
      <c r="N226" s="132"/>
    </row>
    <row r="227" spans="1:14" ht="14.25">
      <c r="A227" s="137">
        <v>0</v>
      </c>
      <c r="B227" s="81">
        <v>0</v>
      </c>
      <c r="C227" s="81"/>
      <c r="D227" s="81"/>
      <c r="E227" s="80"/>
      <c r="F227" s="81"/>
      <c r="G227" s="81"/>
      <c r="H227" s="80"/>
      <c r="I227" s="81"/>
      <c r="N227" s="132"/>
    </row>
    <row r="228" spans="1:14" ht="14.25">
      <c r="A228" s="116"/>
      <c r="N228" s="132"/>
    </row>
    <row r="229" spans="1:14" ht="14.25">
      <c r="A229" s="116"/>
      <c r="N229" s="132"/>
    </row>
    <row r="230" spans="1:14" ht="14.25">
      <c r="A230" s="403" t="s">
        <v>409</v>
      </c>
      <c r="B230" s="304"/>
      <c r="E230" s="304" t="s">
        <v>410</v>
      </c>
      <c r="F230" s="304"/>
      <c r="H230" s="304" t="s">
        <v>411</v>
      </c>
      <c r="I230" s="304"/>
      <c r="N230" s="132"/>
    </row>
    <row r="231" spans="1:14" ht="14.25">
      <c r="A231" s="133"/>
      <c r="B231" s="81">
        <v>210000</v>
      </c>
      <c r="C231" s="81"/>
      <c r="D231" s="81"/>
      <c r="E231" s="131">
        <v>8000</v>
      </c>
      <c r="F231" s="81"/>
      <c r="G231" s="81"/>
      <c r="H231" s="131">
        <v>120000</v>
      </c>
      <c r="N231" s="132"/>
    </row>
    <row r="232" spans="1:14" ht="14.25">
      <c r="A232" s="136"/>
      <c r="E232" s="74"/>
      <c r="H232" s="80">
        <v>17000</v>
      </c>
      <c r="N232" s="132"/>
    </row>
    <row r="233" spans="1:14" ht="14.25">
      <c r="A233" s="136"/>
      <c r="E233" s="74"/>
      <c r="F233" s="147">
        <v>8000</v>
      </c>
      <c r="H233" s="74"/>
      <c r="I233" s="147">
        <v>137000</v>
      </c>
      <c r="N233" s="132"/>
    </row>
    <row r="234" spans="1:14" ht="14.25">
      <c r="A234" s="146">
        <v>210000</v>
      </c>
      <c r="E234" s="74"/>
      <c r="H234" s="74"/>
      <c r="N234" s="132"/>
    </row>
    <row r="235" spans="1:14" ht="14.25">
      <c r="A235" s="136"/>
      <c r="E235" s="74"/>
      <c r="H235" s="74"/>
      <c r="N235" s="132"/>
    </row>
    <row r="236" spans="1:14" ht="14.25">
      <c r="A236" s="136"/>
      <c r="E236" s="74"/>
      <c r="H236" s="74"/>
      <c r="N236" s="132"/>
    </row>
    <row r="237" spans="1:14" ht="14.25">
      <c r="A237" s="136"/>
      <c r="E237" s="74"/>
      <c r="H237" s="74"/>
      <c r="N237" s="132"/>
    </row>
    <row r="238" spans="1:14" ht="14.25">
      <c r="A238" s="116"/>
      <c r="N238" s="132"/>
    </row>
    <row r="239" spans="1:14" ht="14.25">
      <c r="A239" s="403" t="s">
        <v>412</v>
      </c>
      <c r="B239" s="304"/>
      <c r="E239" s="304" t="s">
        <v>413</v>
      </c>
      <c r="F239" s="304"/>
      <c r="H239" s="304" t="s">
        <v>24</v>
      </c>
      <c r="I239" s="304"/>
      <c r="N239" s="132"/>
    </row>
    <row r="240" spans="1:14" ht="14.25">
      <c r="A240" s="133">
        <v>13000</v>
      </c>
      <c r="B240" s="81"/>
      <c r="E240" s="131">
        <v>4000</v>
      </c>
      <c r="F240" s="81"/>
      <c r="H240" s="79"/>
      <c r="I240" s="81">
        <v>3500</v>
      </c>
      <c r="N240" s="132"/>
    </row>
    <row r="241" spans="1:14" ht="14.25">
      <c r="A241" s="134"/>
      <c r="B241" s="81">
        <v>13000</v>
      </c>
      <c r="E241" s="80"/>
      <c r="F241" s="81">
        <v>4000</v>
      </c>
      <c r="H241" s="74"/>
      <c r="N241" s="132"/>
    </row>
    <row r="242" spans="1:14" ht="14.25">
      <c r="A242" s="136"/>
      <c r="E242" s="74"/>
      <c r="H242" s="144">
        <v>3500</v>
      </c>
      <c r="N242" s="132"/>
    </row>
    <row r="243" spans="1:14" ht="14.25">
      <c r="A243" s="134">
        <v>0</v>
      </c>
      <c r="B243" s="81">
        <v>0</v>
      </c>
      <c r="E243" s="80">
        <v>0</v>
      </c>
      <c r="F243" s="89">
        <v>0</v>
      </c>
      <c r="H243" s="74"/>
      <c r="N243" s="132"/>
    </row>
    <row r="244" spans="1:14" ht="14.25">
      <c r="A244" s="136"/>
      <c r="E244" s="74"/>
      <c r="H244" s="74"/>
      <c r="N244" s="132"/>
    </row>
    <row r="245" spans="1:14" ht="14.25">
      <c r="A245" s="136"/>
      <c r="E245" s="74"/>
      <c r="H245" s="74"/>
      <c r="N245" s="132"/>
    </row>
    <row r="246" spans="1:14" ht="14.25">
      <c r="A246" s="136"/>
      <c r="E246" s="74"/>
      <c r="H246" s="74"/>
      <c r="N246" s="132"/>
    </row>
    <row r="247" spans="1:14" ht="14.25">
      <c r="A247" s="116"/>
      <c r="N247" s="132"/>
    </row>
    <row r="248" spans="1:14" ht="14.25">
      <c r="A248" s="116"/>
      <c r="N248" s="132"/>
    </row>
    <row r="249" spans="1:14" ht="14.25">
      <c r="A249" s="403" t="s">
        <v>55</v>
      </c>
      <c r="B249" s="304"/>
      <c r="E249" s="304" t="s">
        <v>56</v>
      </c>
      <c r="F249" s="304"/>
      <c r="H249" s="304" t="s">
        <v>370</v>
      </c>
      <c r="I249" s="304"/>
      <c r="N249" s="132"/>
    </row>
    <row r="250" spans="1:14" ht="14.25">
      <c r="A250" s="133">
        <v>25000</v>
      </c>
      <c r="E250" s="131">
        <v>3000</v>
      </c>
      <c r="F250" s="81"/>
      <c r="H250" s="79"/>
      <c r="I250" s="81">
        <v>28000</v>
      </c>
      <c r="N250" s="132"/>
    </row>
    <row r="251" spans="1:14" ht="14.25">
      <c r="A251" s="136"/>
      <c r="B251" s="147">
        <v>25000</v>
      </c>
      <c r="E251" s="80">
        <v>1200</v>
      </c>
      <c r="F251" s="81"/>
      <c r="H251" s="80">
        <v>28000</v>
      </c>
      <c r="N251" s="132"/>
    </row>
    <row r="252" spans="1:14" ht="14.25">
      <c r="A252" s="136"/>
      <c r="E252" s="80"/>
      <c r="F252" s="81">
        <v>3000</v>
      </c>
      <c r="H252" s="74"/>
      <c r="N252" s="132"/>
    </row>
    <row r="253" spans="1:14" ht="14.25">
      <c r="A253" s="136"/>
      <c r="E253" s="80"/>
      <c r="F253" s="81">
        <v>1200</v>
      </c>
      <c r="H253" s="74"/>
      <c r="N253" s="132"/>
    </row>
    <row r="254" spans="1:14" ht="14.25">
      <c r="A254" s="136"/>
      <c r="E254" s="80"/>
      <c r="F254" s="81"/>
      <c r="H254" s="80">
        <v>0</v>
      </c>
      <c r="I254" s="81">
        <v>0</v>
      </c>
      <c r="N254" s="132"/>
    </row>
    <row r="255" spans="1:14" ht="14.25">
      <c r="A255" s="136"/>
      <c r="E255" s="80">
        <v>0</v>
      </c>
      <c r="F255" s="81">
        <v>0</v>
      </c>
      <c r="H255" s="74"/>
      <c r="N255" s="132"/>
    </row>
    <row r="256" spans="1:14" ht="14.25">
      <c r="A256" s="136"/>
      <c r="E256" s="74"/>
      <c r="H256" s="74"/>
      <c r="N256" s="132"/>
    </row>
    <row r="257" spans="1:14" ht="14.25">
      <c r="A257" s="116"/>
      <c r="N257" s="132"/>
    </row>
    <row r="258" spans="1:14" ht="14.25">
      <c r="A258" s="116"/>
      <c r="N258" s="132"/>
    </row>
    <row r="259" spans="1:14" ht="14.25">
      <c r="A259" s="403" t="s">
        <v>59</v>
      </c>
      <c r="B259" s="304"/>
      <c r="E259" s="304" t="s">
        <v>371</v>
      </c>
      <c r="F259" s="304"/>
      <c r="H259" s="304" t="s">
        <v>373</v>
      </c>
      <c r="I259" s="304"/>
      <c r="N259" s="132"/>
    </row>
    <row r="260" spans="1:14" ht="14.25">
      <c r="A260" s="133">
        <v>3000</v>
      </c>
      <c r="E260" s="131"/>
      <c r="F260" s="81">
        <v>1000</v>
      </c>
      <c r="H260" s="131"/>
      <c r="I260" s="81">
        <v>45700</v>
      </c>
      <c r="N260" s="132"/>
    </row>
    <row r="261" spans="1:14" ht="14.25">
      <c r="A261" s="136"/>
      <c r="E261" s="80">
        <v>1000</v>
      </c>
      <c r="F261" s="81"/>
      <c r="H261" s="80">
        <v>28840</v>
      </c>
      <c r="I261" s="81"/>
      <c r="N261" s="132"/>
    </row>
    <row r="262" spans="1:14" ht="14.25">
      <c r="A262" s="136"/>
      <c r="E262" s="74"/>
      <c r="H262" s="80">
        <v>16860</v>
      </c>
      <c r="N262" s="132"/>
    </row>
    <row r="263" spans="1:14" ht="14.25">
      <c r="A263" s="136"/>
      <c r="B263" s="147">
        <v>3000</v>
      </c>
      <c r="E263" s="80">
        <v>0</v>
      </c>
      <c r="F263" s="81">
        <v>0</v>
      </c>
      <c r="H263" s="74"/>
      <c r="N263" s="132"/>
    </row>
    <row r="264" spans="1:14" ht="14.25">
      <c r="A264" s="136"/>
      <c r="E264" s="74"/>
      <c r="H264" s="80">
        <v>0</v>
      </c>
      <c r="I264" s="81">
        <v>0</v>
      </c>
      <c r="N264" s="132"/>
    </row>
    <row r="265" spans="1:14" ht="14.25">
      <c r="A265" s="136"/>
      <c r="E265" s="74"/>
      <c r="H265" s="74"/>
      <c r="N265" s="132"/>
    </row>
    <row r="266" spans="1:14" ht="14.25">
      <c r="A266" s="136"/>
      <c r="E266" s="74"/>
      <c r="H266" s="74"/>
      <c r="N266" s="132"/>
    </row>
    <row r="267" spans="1:14" ht="14.25">
      <c r="A267" s="116"/>
      <c r="N267" s="132"/>
    </row>
    <row r="268" spans="1:14" ht="14.25">
      <c r="A268" s="116"/>
      <c r="N268" s="132"/>
    </row>
    <row r="269" spans="1:14" ht="14.25">
      <c r="A269" s="403" t="s">
        <v>379</v>
      </c>
      <c r="B269" s="304"/>
      <c r="E269" s="304" t="s">
        <v>414</v>
      </c>
      <c r="F269" s="304"/>
      <c r="H269" s="304" t="s">
        <v>415</v>
      </c>
      <c r="I269" s="304"/>
      <c r="N269" s="132"/>
    </row>
    <row r="270" spans="1:14" ht="14.25">
      <c r="A270" s="133">
        <v>16600</v>
      </c>
      <c r="E270" s="79"/>
      <c r="F270" s="81">
        <v>16600</v>
      </c>
      <c r="H270" s="131">
        <v>6000</v>
      </c>
      <c r="I270" s="81"/>
      <c r="N270" s="132"/>
    </row>
    <row r="271" spans="1:14" ht="14.25">
      <c r="A271" s="136"/>
      <c r="E271" s="74"/>
      <c r="H271" s="80"/>
      <c r="I271" s="81"/>
      <c r="N271" s="132"/>
    </row>
    <row r="272" spans="1:14" ht="14.25">
      <c r="A272" s="136"/>
      <c r="B272" s="147">
        <v>16600</v>
      </c>
      <c r="E272" s="144">
        <v>16600</v>
      </c>
      <c r="H272" s="80"/>
      <c r="I272" s="147">
        <v>6000</v>
      </c>
      <c r="N272" s="132"/>
    </row>
    <row r="273" spans="1:14" ht="14.25">
      <c r="A273" s="136"/>
      <c r="E273" s="74"/>
      <c r="H273" s="80"/>
      <c r="I273" s="81"/>
      <c r="N273" s="132"/>
    </row>
    <row r="274" spans="1:14" ht="14.25">
      <c r="A274" s="136"/>
      <c r="E274" s="74"/>
      <c r="H274" s="80"/>
      <c r="I274" s="81"/>
      <c r="N274" s="132"/>
    </row>
    <row r="275" spans="1:14" ht="14.25">
      <c r="A275" s="136"/>
      <c r="E275" s="74"/>
      <c r="H275" s="80"/>
      <c r="I275" s="81"/>
      <c r="N275" s="132"/>
    </row>
    <row r="276" spans="1:14" ht="14.25">
      <c r="A276" s="136"/>
      <c r="E276" s="74"/>
      <c r="H276" s="74"/>
      <c r="N276" s="132"/>
    </row>
    <row r="277" spans="1:14" ht="14.25">
      <c r="A277" s="116"/>
      <c r="N277" s="132"/>
    </row>
    <row r="278" spans="1:14" ht="14.25">
      <c r="A278" s="403" t="s">
        <v>247</v>
      </c>
      <c r="B278" s="304"/>
      <c r="E278" s="304" t="s">
        <v>244</v>
      </c>
      <c r="F278" s="304"/>
      <c r="H278" s="304" t="s">
        <v>416</v>
      </c>
      <c r="I278" s="304"/>
      <c r="N278" s="132"/>
    </row>
    <row r="279" spans="1:14" ht="14.25">
      <c r="A279" s="122"/>
      <c r="B279" s="81">
        <v>2713</v>
      </c>
      <c r="E279" s="131">
        <v>5000</v>
      </c>
      <c r="H279" s="79"/>
      <c r="I279" s="81">
        <v>5000</v>
      </c>
      <c r="N279" s="132"/>
    </row>
    <row r="280" spans="1:14" ht="14.25">
      <c r="A280" s="136"/>
      <c r="E280" s="74"/>
      <c r="H280" s="74"/>
      <c r="N280" s="132"/>
    </row>
    <row r="281" spans="1:14" ht="14.25">
      <c r="A281" s="136"/>
      <c r="E281" s="74"/>
      <c r="F281" s="147">
        <v>5000</v>
      </c>
      <c r="H281" s="144">
        <v>5000</v>
      </c>
      <c r="N281" s="132"/>
    </row>
    <row r="282" spans="1:14" ht="14.25">
      <c r="A282" s="146">
        <v>2713</v>
      </c>
      <c r="E282" s="74"/>
      <c r="H282" s="74"/>
      <c r="N282" s="132"/>
    </row>
    <row r="283" spans="1:14" ht="14.25">
      <c r="A283" s="136"/>
      <c r="E283" s="74"/>
      <c r="H283" s="74"/>
      <c r="N283" s="132"/>
    </row>
    <row r="284" spans="1:14" ht="14.25">
      <c r="A284" s="136"/>
      <c r="E284" s="74"/>
      <c r="H284" s="74"/>
      <c r="N284" s="132"/>
    </row>
    <row r="285" spans="1:14" ht="14.25">
      <c r="A285" s="136"/>
      <c r="E285" s="74"/>
      <c r="H285" s="74"/>
      <c r="N285" s="132"/>
    </row>
    <row r="286" spans="1:14" ht="14.25">
      <c r="A286" s="116"/>
      <c r="N286" s="132"/>
    </row>
    <row r="287" spans="1:14" ht="14.25">
      <c r="A287" s="116"/>
      <c r="N287" s="132"/>
    </row>
    <row r="288" spans="1:14" ht="14.25">
      <c r="A288" s="403" t="s">
        <v>338</v>
      </c>
      <c r="B288" s="304"/>
      <c r="E288" s="304"/>
      <c r="F288" s="304"/>
      <c r="H288" s="304"/>
      <c r="I288" s="304"/>
      <c r="N288" s="132"/>
    </row>
    <row r="289" spans="1:14" ht="14.25">
      <c r="A289" s="133">
        <v>29333.3</v>
      </c>
      <c r="E289" s="79"/>
      <c r="H289" s="79"/>
      <c r="N289" s="132"/>
    </row>
    <row r="290" spans="1:14" ht="14.25">
      <c r="A290" s="136"/>
      <c r="E290" s="74"/>
      <c r="H290" s="74"/>
      <c r="N290" s="132"/>
    </row>
    <row r="291" spans="1:14" ht="14.25">
      <c r="A291" s="136"/>
      <c r="B291" s="147">
        <v>29333.3</v>
      </c>
      <c r="E291" s="74"/>
      <c r="H291" s="74"/>
      <c r="N291" s="132"/>
    </row>
    <row r="292" spans="1:14" ht="14.25">
      <c r="A292" s="136"/>
      <c r="E292" s="74"/>
      <c r="H292" s="74"/>
      <c r="N292" s="132"/>
    </row>
    <row r="293" spans="1:14" ht="14.25">
      <c r="A293" s="136"/>
      <c r="E293" s="74"/>
      <c r="H293" s="74"/>
      <c r="N293" s="132"/>
    </row>
    <row r="294" spans="1:14" ht="14.25">
      <c r="A294" s="136"/>
      <c r="E294" s="74"/>
      <c r="H294" s="74"/>
      <c r="N294" s="132"/>
    </row>
    <row r="295" spans="1:14" ht="14.25">
      <c r="A295" s="136"/>
      <c r="E295" s="74"/>
      <c r="H295" s="74"/>
      <c r="N295" s="132"/>
    </row>
    <row r="296" spans="1:14" ht="15" thickBot="1">
      <c r="A296" s="138"/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39"/>
    </row>
    <row r="298" spans="2:12" ht="15" thickBot="1">
      <c r="B298" s="402" t="s">
        <v>281</v>
      </c>
      <c r="C298" s="402"/>
      <c r="D298" s="402"/>
      <c r="E298" s="402"/>
      <c r="I298" s="402" t="s">
        <v>280</v>
      </c>
      <c r="J298" s="402"/>
      <c r="K298" s="402"/>
      <c r="L298" s="402"/>
    </row>
    <row r="299" spans="2:12" ht="15" thickTop="1">
      <c r="B299" t="s">
        <v>419</v>
      </c>
      <c r="C299" s="141">
        <v>13000</v>
      </c>
      <c r="D299" s="73">
        <v>11800</v>
      </c>
      <c r="E299" t="s">
        <v>5</v>
      </c>
      <c r="I299" s="143" t="s">
        <v>39</v>
      </c>
      <c r="J299" s="141">
        <v>50000</v>
      </c>
      <c r="K299" s="73">
        <v>24000</v>
      </c>
      <c r="L299" t="s">
        <v>418</v>
      </c>
    </row>
    <row r="300" spans="2:12" ht="14.25">
      <c r="B300" t="s">
        <v>396</v>
      </c>
      <c r="C300" s="142">
        <v>81000</v>
      </c>
      <c r="D300" s="73">
        <v>97500</v>
      </c>
      <c r="E300" t="s">
        <v>398</v>
      </c>
      <c r="I300" s="143" t="s">
        <v>68</v>
      </c>
      <c r="J300" s="142">
        <v>83000</v>
      </c>
      <c r="K300" s="73">
        <v>250000</v>
      </c>
      <c r="L300" s="143" t="s">
        <v>177</v>
      </c>
    </row>
    <row r="301" spans="2:12" ht="14.25">
      <c r="B301" t="s">
        <v>275</v>
      </c>
      <c r="C301" s="142">
        <v>17713</v>
      </c>
      <c r="D301" s="73">
        <v>1500</v>
      </c>
      <c r="E301" t="s">
        <v>13</v>
      </c>
      <c r="I301" t="s">
        <v>411</v>
      </c>
      <c r="J301" s="142">
        <v>137000</v>
      </c>
      <c r="K301" s="73">
        <v>110000</v>
      </c>
      <c r="L301" t="s">
        <v>358</v>
      </c>
    </row>
    <row r="302" spans="2:12" ht="14.25">
      <c r="B302" t="s">
        <v>354</v>
      </c>
      <c r="C302" s="142">
        <v>5666.7</v>
      </c>
      <c r="D302" s="89">
        <v>5000</v>
      </c>
      <c r="E302" t="s">
        <v>355</v>
      </c>
      <c r="I302" s="143" t="s">
        <v>338</v>
      </c>
      <c r="J302" s="142">
        <v>29333.3</v>
      </c>
      <c r="K302" s="73">
        <v>16600</v>
      </c>
      <c r="L302" t="s">
        <v>414</v>
      </c>
    </row>
    <row r="303" spans="2:12" ht="14.25">
      <c r="B303" t="s">
        <v>420</v>
      </c>
      <c r="C303" s="142">
        <v>15000</v>
      </c>
      <c r="D303" s="89">
        <v>210000</v>
      </c>
      <c r="E303" t="s">
        <v>328</v>
      </c>
      <c r="I303" s="143" t="s">
        <v>14</v>
      </c>
      <c r="J303" s="142">
        <v>242100</v>
      </c>
      <c r="K303" s="73">
        <v>2713</v>
      </c>
      <c r="L303" t="s">
        <v>247</v>
      </c>
    </row>
    <row r="304" spans="2:12" ht="14.25">
      <c r="B304" t="s">
        <v>410</v>
      </c>
      <c r="C304" s="142">
        <v>8000</v>
      </c>
      <c r="D304" s="89">
        <v>3500</v>
      </c>
      <c r="E304" t="s">
        <v>264</v>
      </c>
      <c r="I304" s="143"/>
      <c r="J304" s="142"/>
      <c r="K304" s="73">
        <v>5000</v>
      </c>
      <c r="L304" t="s">
        <v>245</v>
      </c>
    </row>
    <row r="305" spans="2:11" ht="14.25">
      <c r="B305" t="s">
        <v>136</v>
      </c>
      <c r="C305" s="142">
        <v>25000</v>
      </c>
      <c r="I305" s="143"/>
      <c r="J305" s="142"/>
      <c r="K305" s="73"/>
    </row>
    <row r="306" spans="2:11" ht="14.25">
      <c r="B306" t="s">
        <v>139</v>
      </c>
      <c r="C306" s="142">
        <v>3000</v>
      </c>
      <c r="I306" s="143"/>
      <c r="J306" s="142"/>
      <c r="K306" s="73"/>
    </row>
    <row r="307" spans="2:12" ht="15" thickBot="1">
      <c r="B307" t="s">
        <v>379</v>
      </c>
      <c r="C307" s="142">
        <v>16600</v>
      </c>
      <c r="I307" s="156" t="s">
        <v>423</v>
      </c>
      <c r="J307" s="157">
        <f>SUM(J299:J303)</f>
        <v>541433.3</v>
      </c>
      <c r="K307" s="158">
        <f>SUM(K299:K304)</f>
        <v>408313</v>
      </c>
      <c r="L307" s="153" t="s">
        <v>424</v>
      </c>
    </row>
    <row r="308" spans="2:11" ht="15" thickTop="1">
      <c r="B308" t="s">
        <v>415</v>
      </c>
      <c r="C308" s="142">
        <v>6000</v>
      </c>
      <c r="I308" s="143"/>
      <c r="J308" s="142"/>
      <c r="K308" s="73"/>
    </row>
    <row r="309" spans="2:12" ht="14.25">
      <c r="B309" t="s">
        <v>244</v>
      </c>
      <c r="C309" s="152">
        <v>5000</v>
      </c>
      <c r="I309" s="143"/>
      <c r="K309" s="180">
        <f>J307-K307</f>
        <v>133120.30000000005</v>
      </c>
      <c r="L309" s="181" t="s">
        <v>320</v>
      </c>
    </row>
    <row r="310" spans="3:11" ht="14.25">
      <c r="C310" s="140"/>
      <c r="I310" s="143"/>
      <c r="J310" s="142"/>
      <c r="K310" s="73"/>
    </row>
    <row r="311" spans="2:11" ht="15" thickBot="1">
      <c r="B311" s="153" t="s">
        <v>421</v>
      </c>
      <c r="C311" s="154">
        <f>SUM(C299:C309)</f>
        <v>195979.7</v>
      </c>
      <c r="D311" s="155">
        <f>SUM(D299:D304)</f>
        <v>329300</v>
      </c>
      <c r="E311" s="153" t="s">
        <v>422</v>
      </c>
      <c r="I311" s="143"/>
      <c r="J311" s="142"/>
      <c r="K311" s="73"/>
    </row>
    <row r="312" spans="3:11" ht="15" thickTop="1">
      <c r="C312" s="140"/>
      <c r="I312" s="143"/>
      <c r="J312" s="142"/>
      <c r="K312" s="73"/>
    </row>
    <row r="313" spans="2:11" ht="14.25">
      <c r="B313" s="181" t="s">
        <v>320</v>
      </c>
      <c r="C313" s="182">
        <f>D311-C311</f>
        <v>133320.3</v>
      </c>
      <c r="I313" s="143"/>
      <c r="J313" s="142"/>
      <c r="K313" s="73"/>
    </row>
  </sheetData>
  <sheetProtection/>
  <mergeCells count="63">
    <mergeCell ref="H35:K44"/>
    <mergeCell ref="A1:F1"/>
    <mergeCell ref="A2:D2"/>
    <mergeCell ref="A22:F22"/>
    <mergeCell ref="B23:D23"/>
    <mergeCell ref="H24:K32"/>
    <mergeCell ref="A159:N159"/>
    <mergeCell ref="H48:K55"/>
    <mergeCell ref="H67:J73"/>
    <mergeCell ref="H78:K87"/>
    <mergeCell ref="H97:J101"/>
    <mergeCell ref="H106:J110"/>
    <mergeCell ref="H113:J118"/>
    <mergeCell ref="H122:J127"/>
    <mergeCell ref="H131:J133"/>
    <mergeCell ref="H138:J141"/>
    <mergeCell ref="H144:J148"/>
    <mergeCell ref="H152:J155"/>
    <mergeCell ref="A161:B161"/>
    <mergeCell ref="E161:F161"/>
    <mergeCell ref="H161:I161"/>
    <mergeCell ref="A171:B171"/>
    <mergeCell ref="E171:F171"/>
    <mergeCell ref="H171:I171"/>
    <mergeCell ref="A181:B181"/>
    <mergeCell ref="E181:F181"/>
    <mergeCell ref="H181:I181"/>
    <mergeCell ref="A191:B191"/>
    <mergeCell ref="E191:F191"/>
    <mergeCell ref="H191:I191"/>
    <mergeCell ref="A200:B200"/>
    <mergeCell ref="E200:F200"/>
    <mergeCell ref="H200:I200"/>
    <mergeCell ref="L200:M200"/>
    <mergeCell ref="A210:B210"/>
    <mergeCell ref="E210:F210"/>
    <mergeCell ref="H210:I210"/>
    <mergeCell ref="A220:B220"/>
    <mergeCell ref="E220:F220"/>
    <mergeCell ref="H220:I220"/>
    <mergeCell ref="A230:B230"/>
    <mergeCell ref="E230:F230"/>
    <mergeCell ref="H230:I230"/>
    <mergeCell ref="A239:B239"/>
    <mergeCell ref="E239:F239"/>
    <mergeCell ref="H239:I239"/>
    <mergeCell ref="A249:B249"/>
    <mergeCell ref="E249:F249"/>
    <mergeCell ref="H249:I249"/>
    <mergeCell ref="A259:B259"/>
    <mergeCell ref="E259:F259"/>
    <mergeCell ref="H259:I259"/>
    <mergeCell ref="A269:B269"/>
    <mergeCell ref="E269:F269"/>
    <mergeCell ref="H269:I269"/>
    <mergeCell ref="B298:E298"/>
    <mergeCell ref="I298:L298"/>
    <mergeCell ref="A278:B278"/>
    <mergeCell ref="E278:F278"/>
    <mergeCell ref="H278:I278"/>
    <mergeCell ref="A288:B288"/>
    <mergeCell ref="E288:F288"/>
    <mergeCell ref="H288:I28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86"/>
  <sheetViews>
    <sheetView zoomScale="160" zoomScaleNormal="160" zoomScalePageLayoutView="0" workbookViewId="0" topLeftCell="A1">
      <selection activeCell="J153" sqref="J153:O154"/>
    </sheetView>
  </sheetViews>
  <sheetFormatPr defaultColWidth="9.140625" defaultRowHeight="15"/>
  <cols>
    <col min="1" max="1" width="11.28125" style="201" bestFit="1" customWidth="1"/>
    <col min="7" max="8" width="13.28125" style="73" bestFit="1" customWidth="1"/>
  </cols>
  <sheetData>
    <row r="1" spans="1:9" ht="23.25">
      <c r="A1" s="457" t="s">
        <v>360</v>
      </c>
      <c r="B1" s="457"/>
      <c r="C1" s="457"/>
      <c r="D1" s="457"/>
      <c r="E1" s="457"/>
      <c r="F1" s="457"/>
      <c r="G1" s="457"/>
      <c r="H1" s="457"/>
      <c r="I1" s="457"/>
    </row>
    <row r="3" spans="1:8" ht="23.25">
      <c r="A3" s="187" t="s">
        <v>0</v>
      </c>
      <c r="B3" s="458" t="s">
        <v>426</v>
      </c>
      <c r="C3" s="458"/>
      <c r="D3" s="458"/>
      <c r="E3" s="458"/>
      <c r="F3" s="458"/>
      <c r="G3" s="188" t="s">
        <v>2</v>
      </c>
      <c r="H3" s="188" t="s">
        <v>3</v>
      </c>
    </row>
    <row r="4" spans="1:8" ht="14.25">
      <c r="A4" s="189">
        <v>44652</v>
      </c>
      <c r="B4" s="413" t="s">
        <v>537</v>
      </c>
      <c r="C4" s="414"/>
      <c r="D4" s="414"/>
      <c r="E4" s="414"/>
      <c r="F4" s="415"/>
      <c r="G4" s="69">
        <f>SUM(250000*20/100)</f>
        <v>50000</v>
      </c>
      <c r="H4" s="69"/>
    </row>
    <row r="5" spans="1:8" ht="15" thickBot="1">
      <c r="A5" s="189"/>
      <c r="B5" s="413" t="s">
        <v>538</v>
      </c>
      <c r="C5" s="414"/>
      <c r="D5" s="414"/>
      <c r="E5" s="414"/>
      <c r="F5" s="415"/>
      <c r="G5" s="69">
        <f>SUM(250000*30/100)</f>
        <v>75000</v>
      </c>
      <c r="H5" s="69"/>
    </row>
    <row r="6" spans="1:20" ht="18">
      <c r="A6" s="189"/>
      <c r="B6" s="413" t="s">
        <v>539</v>
      </c>
      <c r="C6" s="414"/>
      <c r="D6" s="414"/>
      <c r="E6" s="414"/>
      <c r="F6" s="415"/>
      <c r="G6" s="69">
        <f>SUM(250000*50/100)</f>
        <v>125000</v>
      </c>
      <c r="H6" s="69"/>
      <c r="J6" s="190" t="s">
        <v>540</v>
      </c>
      <c r="K6" s="191"/>
      <c r="L6" s="191"/>
      <c r="M6" s="191"/>
      <c r="N6" s="191"/>
      <c r="O6" s="191"/>
      <c r="P6" s="191"/>
      <c r="Q6" s="191"/>
      <c r="R6" s="191"/>
      <c r="S6" s="103"/>
      <c r="T6" s="185"/>
    </row>
    <row r="7" spans="1:20" ht="18">
      <c r="A7" s="189"/>
      <c r="B7" s="413" t="s">
        <v>431</v>
      </c>
      <c r="C7" s="414"/>
      <c r="D7" s="414"/>
      <c r="E7" s="414"/>
      <c r="F7" s="415"/>
      <c r="G7" s="69"/>
      <c r="H7" s="69">
        <v>250000</v>
      </c>
      <c r="J7" s="192" t="s">
        <v>541</v>
      </c>
      <c r="K7" s="193"/>
      <c r="L7" s="193"/>
      <c r="M7" s="193"/>
      <c r="N7" s="193"/>
      <c r="O7" s="193"/>
      <c r="P7" s="193"/>
      <c r="Q7" s="193"/>
      <c r="R7" s="193"/>
      <c r="T7" s="132"/>
    </row>
    <row r="8" spans="1:20" ht="18">
      <c r="A8" s="189"/>
      <c r="B8" s="413"/>
      <c r="C8" s="414"/>
      <c r="D8" s="414"/>
      <c r="E8" s="414"/>
      <c r="F8" s="415"/>
      <c r="G8" s="69"/>
      <c r="H8" s="69"/>
      <c r="J8" s="192" t="s">
        <v>542</v>
      </c>
      <c r="K8" s="193"/>
      <c r="L8" s="193"/>
      <c r="M8" s="193"/>
      <c r="N8" s="193"/>
      <c r="O8" s="193"/>
      <c r="P8" s="193"/>
      <c r="Q8" s="193"/>
      <c r="R8" s="193"/>
      <c r="T8" s="132"/>
    </row>
    <row r="9" spans="1:20" ht="18">
      <c r="A9" s="189"/>
      <c r="B9" s="413" t="s">
        <v>401</v>
      </c>
      <c r="C9" s="414"/>
      <c r="D9" s="414"/>
      <c r="E9" s="414"/>
      <c r="F9" s="415"/>
      <c r="G9" s="69">
        <v>50000</v>
      </c>
      <c r="H9" s="69"/>
      <c r="J9" s="192" t="s">
        <v>543</v>
      </c>
      <c r="K9" s="193"/>
      <c r="L9" s="193"/>
      <c r="M9" s="193"/>
      <c r="N9" s="193"/>
      <c r="O9" s="193"/>
      <c r="P9" s="193"/>
      <c r="Q9" s="193"/>
      <c r="R9" s="193"/>
      <c r="T9" s="132"/>
    </row>
    <row r="10" spans="1:20" ht="18">
      <c r="A10" s="189"/>
      <c r="B10" s="413" t="s">
        <v>537</v>
      </c>
      <c r="C10" s="414"/>
      <c r="D10" s="414"/>
      <c r="E10" s="414"/>
      <c r="F10" s="415"/>
      <c r="G10" s="69"/>
      <c r="H10" s="69">
        <v>50000</v>
      </c>
      <c r="J10" s="192" t="s">
        <v>544</v>
      </c>
      <c r="K10" s="193"/>
      <c r="L10" s="193"/>
      <c r="M10" s="193"/>
      <c r="N10" s="193"/>
      <c r="O10" s="193"/>
      <c r="P10" s="193"/>
      <c r="Q10" s="193"/>
      <c r="R10" s="193"/>
      <c r="T10" s="132"/>
    </row>
    <row r="11" spans="1:20" ht="18">
      <c r="A11" s="189"/>
      <c r="B11" s="413"/>
      <c r="C11" s="414"/>
      <c r="D11" s="414"/>
      <c r="E11" s="414"/>
      <c r="F11" s="415"/>
      <c r="G11" s="69"/>
      <c r="H11" s="69"/>
      <c r="J11" s="192" t="s">
        <v>545</v>
      </c>
      <c r="K11" s="193"/>
      <c r="L11" s="193"/>
      <c r="M11" s="193"/>
      <c r="N11" s="193"/>
      <c r="O11" s="193"/>
      <c r="P11" s="193"/>
      <c r="Q11" s="193"/>
      <c r="R11" s="193"/>
      <c r="T11" s="132"/>
    </row>
    <row r="12" spans="1:20" ht="18">
      <c r="A12" s="189"/>
      <c r="B12" s="413" t="s">
        <v>546</v>
      </c>
      <c r="C12" s="414"/>
      <c r="D12" s="414"/>
      <c r="E12" s="414"/>
      <c r="F12" s="415"/>
      <c r="G12" s="69">
        <v>20000</v>
      </c>
      <c r="H12" s="69"/>
      <c r="J12" s="192" t="s">
        <v>547</v>
      </c>
      <c r="K12" s="193"/>
      <c r="L12" s="193"/>
      <c r="M12" s="193"/>
      <c r="N12" s="193"/>
      <c r="O12" s="193"/>
      <c r="P12" s="193"/>
      <c r="Q12" s="193"/>
      <c r="R12" s="193"/>
      <c r="T12" s="132"/>
    </row>
    <row r="13" spans="1:20" ht="18">
      <c r="A13" s="189"/>
      <c r="B13" s="413" t="s">
        <v>548</v>
      </c>
      <c r="C13" s="414"/>
      <c r="D13" s="414"/>
      <c r="E13" s="414"/>
      <c r="F13" s="415"/>
      <c r="G13" s="69">
        <v>55000</v>
      </c>
      <c r="H13" s="69"/>
      <c r="J13" s="192" t="s">
        <v>549</v>
      </c>
      <c r="K13" s="193"/>
      <c r="L13" s="193"/>
      <c r="M13" s="193"/>
      <c r="N13" s="193"/>
      <c r="O13" s="193"/>
      <c r="P13" s="193"/>
      <c r="Q13" s="193"/>
      <c r="R13" s="193"/>
      <c r="T13" s="132"/>
    </row>
    <row r="14" spans="1:20" ht="18">
      <c r="A14" s="189"/>
      <c r="B14" s="413" t="s">
        <v>538</v>
      </c>
      <c r="C14" s="414"/>
      <c r="D14" s="414"/>
      <c r="E14" s="414"/>
      <c r="F14" s="415"/>
      <c r="G14" s="69"/>
      <c r="H14" s="69">
        <v>75000</v>
      </c>
      <c r="J14" s="192" t="s">
        <v>550</v>
      </c>
      <c r="K14" s="193"/>
      <c r="L14" s="193"/>
      <c r="M14" s="193"/>
      <c r="N14" s="193"/>
      <c r="O14" s="193"/>
      <c r="P14" s="193"/>
      <c r="Q14" s="193"/>
      <c r="R14" s="193"/>
      <c r="T14" s="132"/>
    </row>
    <row r="15" spans="1:20" ht="18">
      <c r="A15" s="189"/>
      <c r="B15" s="413"/>
      <c r="C15" s="414"/>
      <c r="D15" s="414"/>
      <c r="E15" s="414"/>
      <c r="F15" s="415"/>
      <c r="G15" s="69"/>
      <c r="H15" s="69"/>
      <c r="J15" s="192" t="s">
        <v>551</v>
      </c>
      <c r="K15" s="193"/>
      <c r="L15" s="193"/>
      <c r="M15" s="193"/>
      <c r="N15" s="193"/>
      <c r="O15" s="193"/>
      <c r="P15" s="193"/>
      <c r="Q15" s="193"/>
      <c r="R15" s="193"/>
      <c r="T15" s="132"/>
    </row>
    <row r="16" spans="1:20" ht="18">
      <c r="A16" s="189"/>
      <c r="B16" s="413" t="s">
        <v>454</v>
      </c>
      <c r="C16" s="414"/>
      <c r="D16" s="414"/>
      <c r="E16" s="414"/>
      <c r="F16" s="415"/>
      <c r="G16" s="69">
        <v>100000</v>
      </c>
      <c r="H16" s="69"/>
      <c r="J16" s="192" t="s">
        <v>552</v>
      </c>
      <c r="K16" s="193"/>
      <c r="L16" s="193"/>
      <c r="M16" s="193"/>
      <c r="N16" s="193"/>
      <c r="O16" s="193"/>
      <c r="P16" s="193"/>
      <c r="Q16" s="193"/>
      <c r="R16" s="193"/>
      <c r="T16" s="132"/>
    </row>
    <row r="17" spans="1:20" ht="18" thickBot="1">
      <c r="A17" s="189"/>
      <c r="B17" s="413" t="s">
        <v>546</v>
      </c>
      <c r="C17" s="414"/>
      <c r="D17" s="414"/>
      <c r="E17" s="414"/>
      <c r="F17" s="415"/>
      <c r="G17" s="69">
        <v>50000</v>
      </c>
      <c r="H17" s="69"/>
      <c r="J17" s="194" t="s">
        <v>553</v>
      </c>
      <c r="K17" s="195"/>
      <c r="L17" s="195"/>
      <c r="M17" s="195"/>
      <c r="N17" s="195"/>
      <c r="O17" s="195"/>
      <c r="P17" s="195"/>
      <c r="Q17" s="195"/>
      <c r="R17" s="195"/>
      <c r="S17" s="109"/>
      <c r="T17" s="139"/>
    </row>
    <row r="18" spans="1:8" ht="14.25">
      <c r="A18" s="189"/>
      <c r="B18" s="413" t="s">
        <v>554</v>
      </c>
      <c r="C18" s="414"/>
      <c r="D18" s="414"/>
      <c r="E18" s="414"/>
      <c r="F18" s="415"/>
      <c r="G18" s="69">
        <v>15000</v>
      </c>
      <c r="H18" s="69"/>
    </row>
    <row r="19" spans="1:8" ht="14.25">
      <c r="A19" s="189"/>
      <c r="B19" s="454" t="s">
        <v>555</v>
      </c>
      <c r="C19" s="455"/>
      <c r="D19" s="455"/>
      <c r="E19" s="455"/>
      <c r="F19" s="456"/>
      <c r="G19" s="69">
        <f>(190000-165000)</f>
        <v>25000</v>
      </c>
      <c r="H19" s="69"/>
    </row>
    <row r="20" spans="1:8" ht="14.25">
      <c r="A20" s="189"/>
      <c r="B20" s="413" t="s">
        <v>556</v>
      </c>
      <c r="C20" s="414"/>
      <c r="D20" s="414"/>
      <c r="E20" s="414"/>
      <c r="F20" s="415"/>
      <c r="G20" s="69"/>
      <c r="H20" s="69">
        <v>25000</v>
      </c>
    </row>
    <row r="21" spans="1:8" ht="14.25">
      <c r="A21" s="189"/>
      <c r="B21" s="413" t="s">
        <v>557</v>
      </c>
      <c r="C21" s="414"/>
      <c r="D21" s="414"/>
      <c r="E21" s="414"/>
      <c r="F21" s="415"/>
      <c r="G21" s="69"/>
      <c r="H21" s="69">
        <v>40000</v>
      </c>
    </row>
    <row r="22" spans="1:8" ht="14.25">
      <c r="A22" s="189"/>
      <c r="B22" s="413" t="s">
        <v>539</v>
      </c>
      <c r="C22" s="414"/>
      <c r="D22" s="414"/>
      <c r="E22" s="414"/>
      <c r="F22" s="415"/>
      <c r="G22" s="69"/>
      <c r="H22" s="69">
        <v>125000</v>
      </c>
    </row>
    <row r="23" spans="1:8" ht="14.25">
      <c r="A23" s="189"/>
      <c r="B23" s="413"/>
      <c r="C23" s="414"/>
      <c r="D23" s="414"/>
      <c r="E23" s="414"/>
      <c r="F23" s="415"/>
      <c r="G23" s="69"/>
      <c r="H23" s="69"/>
    </row>
    <row r="24" spans="1:8" ht="15" thickBot="1">
      <c r="A24" s="189"/>
      <c r="B24" s="413"/>
      <c r="C24" s="414"/>
      <c r="D24" s="414"/>
      <c r="E24" s="414"/>
      <c r="F24" s="415"/>
      <c r="G24" s="69"/>
      <c r="H24" s="69"/>
    </row>
    <row r="25" spans="1:18" ht="15" customHeight="1">
      <c r="A25" s="189">
        <v>44806</v>
      </c>
      <c r="B25" s="413" t="s">
        <v>558</v>
      </c>
      <c r="C25" s="414"/>
      <c r="D25" s="414"/>
      <c r="E25" s="414"/>
      <c r="F25" s="415"/>
      <c r="G25" s="69">
        <v>9000</v>
      </c>
      <c r="H25" s="69"/>
      <c r="J25" s="258" t="s">
        <v>559</v>
      </c>
      <c r="K25" s="259"/>
      <c r="L25" s="259"/>
      <c r="M25" s="259"/>
      <c r="N25" s="259"/>
      <c r="O25" s="260"/>
      <c r="P25" s="196"/>
      <c r="Q25" s="196"/>
      <c r="R25" s="196"/>
    </row>
    <row r="26" spans="1:18" ht="14.25">
      <c r="A26" s="189"/>
      <c r="B26" s="448" t="s">
        <v>560</v>
      </c>
      <c r="C26" s="449"/>
      <c r="D26" s="449"/>
      <c r="E26" s="449"/>
      <c r="F26" s="450"/>
      <c r="G26" s="69">
        <f>(G25*20/100)</f>
        <v>1800</v>
      </c>
      <c r="H26" s="69"/>
      <c r="J26" s="261"/>
      <c r="K26" s="262"/>
      <c r="L26" s="262"/>
      <c r="M26" s="262"/>
      <c r="N26" s="262"/>
      <c r="O26" s="263"/>
      <c r="P26" s="196"/>
      <c r="Q26" s="196"/>
      <c r="R26" s="196"/>
    </row>
    <row r="27" spans="1:18" ht="14.25">
      <c r="A27" s="189"/>
      <c r="B27" s="413" t="s">
        <v>561</v>
      </c>
      <c r="C27" s="414"/>
      <c r="D27" s="414"/>
      <c r="E27" s="414"/>
      <c r="F27" s="415"/>
      <c r="G27" s="69"/>
      <c r="H27" s="69">
        <f>(G25+G26)</f>
        <v>10800</v>
      </c>
      <c r="J27" s="261"/>
      <c r="K27" s="262"/>
      <c r="L27" s="262"/>
      <c r="M27" s="262"/>
      <c r="N27" s="262"/>
      <c r="O27" s="263"/>
      <c r="P27" s="196"/>
      <c r="Q27" s="196"/>
      <c r="R27" s="196"/>
    </row>
    <row r="28" spans="1:18" ht="14.25">
      <c r="A28" s="189"/>
      <c r="B28" s="413"/>
      <c r="C28" s="414"/>
      <c r="D28" s="414"/>
      <c r="E28" s="414"/>
      <c r="F28" s="415"/>
      <c r="G28" s="69"/>
      <c r="H28" s="69"/>
      <c r="J28" s="261"/>
      <c r="K28" s="262"/>
      <c r="L28" s="262"/>
      <c r="M28" s="262"/>
      <c r="N28" s="262"/>
      <c r="O28" s="263"/>
      <c r="P28" s="196"/>
      <c r="Q28" s="196"/>
      <c r="R28" s="196"/>
    </row>
    <row r="29" spans="1:18" ht="14.25">
      <c r="A29" s="189"/>
      <c r="B29" s="413" t="s">
        <v>561</v>
      </c>
      <c r="C29" s="414"/>
      <c r="D29" s="414"/>
      <c r="E29" s="414"/>
      <c r="F29" s="415"/>
      <c r="G29" s="69">
        <v>10800</v>
      </c>
      <c r="H29" s="69"/>
      <c r="J29" s="261"/>
      <c r="K29" s="262"/>
      <c r="L29" s="262"/>
      <c r="M29" s="262"/>
      <c r="N29" s="262"/>
      <c r="O29" s="263"/>
      <c r="P29" s="196"/>
      <c r="Q29" s="196"/>
      <c r="R29" s="196"/>
    </row>
    <row r="30" spans="1:18" ht="15" thickBot="1">
      <c r="A30" s="189"/>
      <c r="B30" s="413" t="s">
        <v>548</v>
      </c>
      <c r="C30" s="414"/>
      <c r="D30" s="414"/>
      <c r="E30" s="414"/>
      <c r="F30" s="415"/>
      <c r="G30" s="69"/>
      <c r="H30" s="69">
        <v>2000</v>
      </c>
      <c r="J30" s="264"/>
      <c r="K30" s="265"/>
      <c r="L30" s="265"/>
      <c r="M30" s="265"/>
      <c r="N30" s="265"/>
      <c r="O30" s="266"/>
      <c r="P30" s="196"/>
      <c r="Q30" s="196"/>
      <c r="R30" s="196"/>
    </row>
    <row r="31" spans="1:18" ht="14.25">
      <c r="A31" s="189"/>
      <c r="B31" s="413" t="s">
        <v>401</v>
      </c>
      <c r="C31" s="414"/>
      <c r="D31" s="414"/>
      <c r="E31" s="414"/>
      <c r="F31" s="415"/>
      <c r="G31" s="69"/>
      <c r="H31" s="69">
        <v>8800</v>
      </c>
      <c r="J31" s="196"/>
      <c r="K31" s="196"/>
      <c r="L31" s="196"/>
      <c r="M31" s="196"/>
      <c r="N31" s="196"/>
      <c r="O31" s="196"/>
      <c r="P31" s="196"/>
      <c r="Q31" s="196"/>
      <c r="R31" s="196"/>
    </row>
    <row r="32" spans="1:18" ht="14.25">
      <c r="A32" s="189"/>
      <c r="B32" s="413"/>
      <c r="C32" s="414"/>
      <c r="D32" s="414"/>
      <c r="E32" s="414"/>
      <c r="F32" s="415"/>
      <c r="G32" s="69"/>
      <c r="H32" s="69"/>
      <c r="J32" s="196"/>
      <c r="K32" s="196"/>
      <c r="L32" s="196"/>
      <c r="M32" s="196"/>
      <c r="N32" s="196"/>
      <c r="O32" s="196"/>
      <c r="P32" s="196"/>
      <c r="Q32" s="196"/>
      <c r="R32" s="196"/>
    </row>
    <row r="33" spans="1:18" ht="15" thickBot="1">
      <c r="A33" s="189"/>
      <c r="B33" s="413"/>
      <c r="C33" s="414"/>
      <c r="D33" s="414"/>
      <c r="E33" s="414"/>
      <c r="F33" s="415"/>
      <c r="G33" s="69"/>
      <c r="H33" s="69"/>
      <c r="J33" s="196"/>
      <c r="K33" s="196"/>
      <c r="L33" s="196"/>
      <c r="M33" s="196"/>
      <c r="N33" s="196"/>
      <c r="O33" s="196"/>
      <c r="P33" s="196"/>
      <c r="Q33" s="196"/>
      <c r="R33" s="196"/>
    </row>
    <row r="34" spans="1:18" ht="18.75" customHeight="1">
      <c r="A34" s="189">
        <v>44814</v>
      </c>
      <c r="B34" s="413" t="s">
        <v>493</v>
      </c>
      <c r="C34" s="414"/>
      <c r="D34" s="414"/>
      <c r="E34" s="414"/>
      <c r="F34" s="415"/>
      <c r="G34" s="69">
        <f>(H36+H35)</f>
        <v>36000</v>
      </c>
      <c r="H34" s="69"/>
      <c r="J34" s="258" t="s">
        <v>562</v>
      </c>
      <c r="K34" s="259"/>
      <c r="L34" s="259"/>
      <c r="M34" s="259"/>
      <c r="N34" s="259"/>
      <c r="O34" s="259"/>
      <c r="P34" s="260"/>
      <c r="Q34" s="196"/>
      <c r="R34" s="196"/>
    </row>
    <row r="35" spans="1:18" ht="14.25">
      <c r="A35" s="189"/>
      <c r="B35" s="445" t="s">
        <v>494</v>
      </c>
      <c r="C35" s="446"/>
      <c r="D35" s="446"/>
      <c r="E35" s="446"/>
      <c r="F35" s="447"/>
      <c r="G35" s="69"/>
      <c r="H35" s="69">
        <f>(H36*20/100)</f>
        <v>6000</v>
      </c>
      <c r="J35" s="261"/>
      <c r="K35" s="262"/>
      <c r="L35" s="262"/>
      <c r="M35" s="262"/>
      <c r="N35" s="262"/>
      <c r="O35" s="262"/>
      <c r="P35" s="263"/>
      <c r="Q35" s="196"/>
      <c r="R35" s="196"/>
    </row>
    <row r="36" spans="1:18" ht="14.25">
      <c r="A36" s="189"/>
      <c r="B36" s="413" t="s">
        <v>563</v>
      </c>
      <c r="C36" s="414"/>
      <c r="D36" s="414"/>
      <c r="E36" s="414"/>
      <c r="F36" s="415"/>
      <c r="G36" s="69"/>
      <c r="H36" s="69">
        <v>30000</v>
      </c>
      <c r="J36" s="261"/>
      <c r="K36" s="262"/>
      <c r="L36" s="262"/>
      <c r="M36" s="262"/>
      <c r="N36" s="262"/>
      <c r="O36" s="262"/>
      <c r="P36" s="263"/>
      <c r="Q36" s="196"/>
      <c r="R36" s="196"/>
    </row>
    <row r="37" spans="1:18" ht="14.25">
      <c r="A37" s="189"/>
      <c r="B37" s="413"/>
      <c r="C37" s="414"/>
      <c r="D37" s="414"/>
      <c r="E37" s="414"/>
      <c r="F37" s="415"/>
      <c r="G37" s="69"/>
      <c r="H37" s="69"/>
      <c r="J37" s="261"/>
      <c r="K37" s="262"/>
      <c r="L37" s="262"/>
      <c r="M37" s="262"/>
      <c r="N37" s="262"/>
      <c r="O37" s="262"/>
      <c r="P37" s="263"/>
      <c r="Q37" s="196"/>
      <c r="R37" s="196"/>
    </row>
    <row r="38" spans="1:16" ht="14.25">
      <c r="A38" s="189"/>
      <c r="B38" s="413" t="s">
        <v>548</v>
      </c>
      <c r="C38" s="414"/>
      <c r="D38" s="414"/>
      <c r="E38" s="414"/>
      <c r="F38" s="415"/>
      <c r="G38" s="69">
        <v>10000</v>
      </c>
      <c r="H38" s="69"/>
      <c r="J38" s="261"/>
      <c r="K38" s="262"/>
      <c r="L38" s="262"/>
      <c r="M38" s="262"/>
      <c r="N38" s="262"/>
      <c r="O38" s="262"/>
      <c r="P38" s="263"/>
    </row>
    <row r="39" spans="1:16" ht="14.25">
      <c r="A39" s="189"/>
      <c r="B39" s="451" t="s">
        <v>564</v>
      </c>
      <c r="C39" s="452"/>
      <c r="D39" s="452"/>
      <c r="E39" s="452"/>
      <c r="F39" s="453"/>
      <c r="G39" s="69">
        <v>26000</v>
      </c>
      <c r="H39" s="69"/>
      <c r="J39" s="261"/>
      <c r="K39" s="262"/>
      <c r="L39" s="262"/>
      <c r="M39" s="262"/>
      <c r="N39" s="262"/>
      <c r="O39" s="262"/>
      <c r="P39" s="263"/>
    </row>
    <row r="40" spans="1:16" ht="15" thickBot="1">
      <c r="A40" s="189"/>
      <c r="B40" s="413" t="s">
        <v>493</v>
      </c>
      <c r="C40" s="414"/>
      <c r="D40" s="414"/>
      <c r="E40" s="414"/>
      <c r="F40" s="415"/>
      <c r="G40" s="69"/>
      <c r="H40" s="69">
        <v>36000</v>
      </c>
      <c r="J40" s="264"/>
      <c r="K40" s="265"/>
      <c r="L40" s="265"/>
      <c r="M40" s="265"/>
      <c r="N40" s="265"/>
      <c r="O40" s="265"/>
      <c r="P40" s="266"/>
    </row>
    <row r="41" spans="1:8" ht="14.25">
      <c r="A41" s="189"/>
      <c r="B41" s="413"/>
      <c r="C41" s="414"/>
      <c r="D41" s="414"/>
      <c r="E41" s="414"/>
      <c r="F41" s="415"/>
      <c r="G41" s="69"/>
      <c r="H41" s="69"/>
    </row>
    <row r="42" spans="1:8" ht="15" thickBot="1">
      <c r="A42" s="189"/>
      <c r="B42" s="413"/>
      <c r="C42" s="414"/>
      <c r="D42" s="414"/>
      <c r="E42" s="414"/>
      <c r="F42" s="415"/>
      <c r="G42" s="69"/>
      <c r="H42" s="69"/>
    </row>
    <row r="43" spans="1:16" ht="14.25">
      <c r="A43" s="189">
        <v>44817</v>
      </c>
      <c r="B43" s="413" t="s">
        <v>565</v>
      </c>
      <c r="C43" s="414"/>
      <c r="D43" s="414"/>
      <c r="E43" s="414"/>
      <c r="F43" s="414"/>
      <c r="G43" s="69">
        <v>2200</v>
      </c>
      <c r="H43" s="69"/>
      <c r="J43" s="258" t="s">
        <v>566</v>
      </c>
      <c r="K43" s="259"/>
      <c r="L43" s="259"/>
      <c r="M43" s="259"/>
      <c r="N43" s="259"/>
      <c r="O43" s="259"/>
      <c r="P43" s="260"/>
    </row>
    <row r="44" spans="1:16" ht="14.25">
      <c r="A44" s="189"/>
      <c r="B44" s="443" t="s">
        <v>429</v>
      </c>
      <c r="C44" s="443"/>
      <c r="D44" s="443"/>
      <c r="E44" s="443"/>
      <c r="F44" s="443"/>
      <c r="G44" s="69"/>
      <c r="H44" s="69">
        <v>2200</v>
      </c>
      <c r="J44" s="261"/>
      <c r="K44" s="262"/>
      <c r="L44" s="262"/>
      <c r="M44" s="262"/>
      <c r="N44" s="262"/>
      <c r="O44" s="262"/>
      <c r="P44" s="263"/>
    </row>
    <row r="45" spans="1:16" ht="14.25">
      <c r="A45" s="189"/>
      <c r="B45" s="444"/>
      <c r="C45" s="304"/>
      <c r="D45" s="304"/>
      <c r="E45" s="304"/>
      <c r="F45" s="304"/>
      <c r="G45" s="69"/>
      <c r="H45" s="69"/>
      <c r="J45" s="261"/>
      <c r="K45" s="262"/>
      <c r="L45" s="262"/>
      <c r="M45" s="262"/>
      <c r="N45" s="262"/>
      <c r="O45" s="262"/>
      <c r="P45" s="263"/>
    </row>
    <row r="46" spans="1:16" ht="14.25">
      <c r="A46" s="189"/>
      <c r="B46" s="413" t="s">
        <v>567</v>
      </c>
      <c r="C46" s="414"/>
      <c r="D46" s="414"/>
      <c r="E46" s="414"/>
      <c r="F46" s="414"/>
      <c r="G46" s="69">
        <f>SUM(H46:H49)</f>
        <v>2400</v>
      </c>
      <c r="H46" s="69"/>
      <c r="J46" s="261"/>
      <c r="K46" s="262"/>
      <c r="L46" s="262"/>
      <c r="M46" s="262"/>
      <c r="N46" s="262"/>
      <c r="O46" s="262"/>
      <c r="P46" s="263"/>
    </row>
    <row r="47" spans="1:16" ht="14.25">
      <c r="A47" s="189"/>
      <c r="B47" s="445" t="s">
        <v>494</v>
      </c>
      <c r="C47" s="446"/>
      <c r="D47" s="446"/>
      <c r="E47" s="446"/>
      <c r="F47" s="447"/>
      <c r="G47" s="69"/>
      <c r="H47" s="69">
        <v>400</v>
      </c>
      <c r="J47" s="261"/>
      <c r="K47" s="262"/>
      <c r="L47" s="262"/>
      <c r="M47" s="262"/>
      <c r="N47" s="262"/>
      <c r="O47" s="262"/>
      <c r="P47" s="263"/>
    </row>
    <row r="48" spans="1:16" ht="14.25">
      <c r="A48" s="189"/>
      <c r="B48" s="413" t="s">
        <v>568</v>
      </c>
      <c r="C48" s="414"/>
      <c r="D48" s="414"/>
      <c r="E48" s="414"/>
      <c r="F48" s="415"/>
      <c r="G48" s="69"/>
      <c r="H48" s="69">
        <v>200</v>
      </c>
      <c r="J48" s="261"/>
      <c r="K48" s="262"/>
      <c r="L48" s="262"/>
      <c r="M48" s="262"/>
      <c r="N48" s="262"/>
      <c r="O48" s="262"/>
      <c r="P48" s="263"/>
    </row>
    <row r="49" spans="1:16" ht="14.25">
      <c r="A49" s="189"/>
      <c r="B49" s="413" t="s">
        <v>429</v>
      </c>
      <c r="C49" s="414"/>
      <c r="D49" s="414"/>
      <c r="E49" s="414"/>
      <c r="F49" s="415"/>
      <c r="G49" s="69"/>
      <c r="H49" s="69">
        <v>1800</v>
      </c>
      <c r="J49" s="261"/>
      <c r="K49" s="262"/>
      <c r="L49" s="262"/>
      <c r="M49" s="262"/>
      <c r="N49" s="262"/>
      <c r="O49" s="262"/>
      <c r="P49" s="263"/>
    </row>
    <row r="50" spans="1:16" ht="15" thickBot="1">
      <c r="A50" s="189"/>
      <c r="B50" s="413"/>
      <c r="C50" s="414"/>
      <c r="D50" s="414"/>
      <c r="E50" s="414"/>
      <c r="F50" s="415"/>
      <c r="G50" s="69"/>
      <c r="H50" s="69"/>
      <c r="J50" s="264"/>
      <c r="K50" s="265"/>
      <c r="L50" s="265"/>
      <c r="M50" s="265"/>
      <c r="N50" s="265"/>
      <c r="O50" s="265"/>
      <c r="P50" s="266"/>
    </row>
    <row r="51" spans="1:8" ht="14.25">
      <c r="A51" s="189"/>
      <c r="B51" s="413" t="s">
        <v>401</v>
      </c>
      <c r="C51" s="414"/>
      <c r="D51" s="414"/>
      <c r="E51" s="414"/>
      <c r="F51" s="415"/>
      <c r="G51" s="69">
        <v>2400</v>
      </c>
      <c r="H51" s="69"/>
    </row>
    <row r="52" spans="1:8" ht="14.25">
      <c r="A52" s="189"/>
      <c r="B52" s="413" t="s">
        <v>567</v>
      </c>
      <c r="C52" s="414"/>
      <c r="D52" s="414"/>
      <c r="E52" s="414"/>
      <c r="F52" s="414"/>
      <c r="G52" s="69"/>
      <c r="H52" s="69">
        <v>2400</v>
      </c>
    </row>
    <row r="53" spans="1:8" ht="15" thickBot="1">
      <c r="A53" s="189"/>
      <c r="B53" s="413"/>
      <c r="C53" s="414"/>
      <c r="D53" s="414"/>
      <c r="E53" s="414"/>
      <c r="F53" s="415"/>
      <c r="G53" s="69"/>
      <c r="H53" s="69"/>
    </row>
    <row r="54" spans="1:16" ht="14.25">
      <c r="A54" s="189">
        <v>44824</v>
      </c>
      <c r="B54" s="413" t="s">
        <v>569</v>
      </c>
      <c r="C54" s="414"/>
      <c r="D54" s="414"/>
      <c r="E54" s="414"/>
      <c r="F54" s="415"/>
      <c r="G54" s="69">
        <v>13000</v>
      </c>
      <c r="H54" s="69"/>
      <c r="J54" s="258" t="s">
        <v>570</v>
      </c>
      <c r="K54" s="259"/>
      <c r="L54" s="259"/>
      <c r="M54" s="259"/>
      <c r="N54" s="259"/>
      <c r="O54" s="259"/>
      <c r="P54" s="260"/>
    </row>
    <row r="55" spans="1:16" ht="14.25">
      <c r="A55" s="189"/>
      <c r="B55" s="448" t="s">
        <v>491</v>
      </c>
      <c r="C55" s="449"/>
      <c r="D55" s="449"/>
      <c r="E55" s="449"/>
      <c r="F55" s="450"/>
      <c r="G55" s="69">
        <v>2548</v>
      </c>
      <c r="H55" s="69"/>
      <c r="J55" s="261"/>
      <c r="K55" s="262"/>
      <c r="L55" s="262"/>
      <c r="M55" s="262"/>
      <c r="N55" s="262"/>
      <c r="O55" s="262"/>
      <c r="P55" s="263"/>
    </row>
    <row r="56" spans="1:16" ht="15" thickBot="1">
      <c r="A56" s="189"/>
      <c r="B56" s="413" t="s">
        <v>571</v>
      </c>
      <c r="C56" s="414"/>
      <c r="D56" s="414"/>
      <c r="E56" s="414"/>
      <c r="F56" s="415"/>
      <c r="G56" s="69"/>
      <c r="H56" s="69">
        <v>260</v>
      </c>
      <c r="J56" s="264"/>
      <c r="K56" s="265"/>
      <c r="L56" s="265"/>
      <c r="M56" s="265"/>
      <c r="N56" s="265"/>
      <c r="O56" s="265"/>
      <c r="P56" s="266"/>
    </row>
    <row r="57" spans="1:8" ht="14.25">
      <c r="A57" s="189"/>
      <c r="B57" s="413" t="s">
        <v>572</v>
      </c>
      <c r="C57" s="414"/>
      <c r="D57" s="414"/>
      <c r="E57" s="414"/>
      <c r="F57" s="415"/>
      <c r="G57" s="69"/>
      <c r="H57" s="69">
        <f>SUM(G54+G55-H56)</f>
        <v>15288</v>
      </c>
    </row>
    <row r="58" spans="1:8" ht="14.25">
      <c r="A58" s="189"/>
      <c r="B58" s="413"/>
      <c r="C58" s="414"/>
      <c r="D58" s="414"/>
      <c r="E58" s="414"/>
      <c r="F58" s="415"/>
      <c r="G58" s="69"/>
      <c r="H58" s="69"/>
    </row>
    <row r="59" spans="1:8" ht="14.25">
      <c r="A59" s="189"/>
      <c r="B59" s="413" t="s">
        <v>572</v>
      </c>
      <c r="C59" s="414"/>
      <c r="D59" s="414"/>
      <c r="E59" s="414"/>
      <c r="F59" s="415"/>
      <c r="G59" s="69">
        <v>15288</v>
      </c>
      <c r="H59" s="69"/>
    </row>
    <row r="60" spans="1:8" ht="14.25">
      <c r="A60" s="189"/>
      <c r="B60" s="413" t="s">
        <v>401</v>
      </c>
      <c r="C60" s="414"/>
      <c r="D60" s="414"/>
      <c r="E60" s="414"/>
      <c r="F60" s="415"/>
      <c r="G60" s="69"/>
      <c r="H60" s="69">
        <v>15288</v>
      </c>
    </row>
    <row r="61" spans="1:8" ht="15" thickBot="1">
      <c r="A61" s="189"/>
      <c r="B61" s="413"/>
      <c r="C61" s="414"/>
      <c r="D61" s="414"/>
      <c r="E61" s="414"/>
      <c r="F61" s="415"/>
      <c r="G61" s="69"/>
      <c r="H61" s="69"/>
    </row>
    <row r="62" spans="1:16" ht="15" customHeight="1">
      <c r="A62" s="189">
        <v>44831</v>
      </c>
      <c r="B62" s="413" t="s">
        <v>499</v>
      </c>
      <c r="C62" s="414"/>
      <c r="D62" s="414"/>
      <c r="E62" s="414"/>
      <c r="F62" s="415"/>
      <c r="G62" s="69">
        <v>18000</v>
      </c>
      <c r="H62" s="69"/>
      <c r="J62" s="258" t="s">
        <v>573</v>
      </c>
      <c r="K62" s="259"/>
      <c r="L62" s="259"/>
      <c r="M62" s="259"/>
      <c r="N62" s="259"/>
      <c r="O62" s="259"/>
      <c r="P62" s="260"/>
    </row>
    <row r="63" spans="1:16" ht="14.25">
      <c r="A63" s="189" t="s">
        <v>574</v>
      </c>
      <c r="B63" s="413" t="s">
        <v>575</v>
      </c>
      <c r="C63" s="414"/>
      <c r="D63" s="414"/>
      <c r="E63" s="414"/>
      <c r="F63" s="415"/>
      <c r="G63" s="69">
        <v>3000</v>
      </c>
      <c r="H63" s="69"/>
      <c r="J63" s="261"/>
      <c r="K63" s="262"/>
      <c r="L63" s="262"/>
      <c r="M63" s="262"/>
      <c r="N63" s="262"/>
      <c r="O63" s="262"/>
      <c r="P63" s="263"/>
    </row>
    <row r="64" spans="1:16" ht="14.25">
      <c r="A64" s="189"/>
      <c r="B64" s="413" t="s">
        <v>576</v>
      </c>
      <c r="C64" s="414"/>
      <c r="D64" s="414"/>
      <c r="E64" s="414"/>
      <c r="F64" s="415"/>
      <c r="G64" s="69"/>
      <c r="H64" s="69">
        <f>SUM(G62:G63)</f>
        <v>21000</v>
      </c>
      <c r="J64" s="261"/>
      <c r="K64" s="262"/>
      <c r="L64" s="262"/>
      <c r="M64" s="262"/>
      <c r="N64" s="262"/>
      <c r="O64" s="262"/>
      <c r="P64" s="263"/>
    </row>
    <row r="65" spans="1:16" ht="14.25">
      <c r="A65" s="189"/>
      <c r="B65" s="413"/>
      <c r="C65" s="414"/>
      <c r="D65" s="414"/>
      <c r="E65" s="414"/>
      <c r="F65" s="415"/>
      <c r="G65" s="69"/>
      <c r="H65" s="69"/>
      <c r="J65" s="261"/>
      <c r="K65" s="262"/>
      <c r="L65" s="262"/>
      <c r="M65" s="262"/>
      <c r="N65" s="262"/>
      <c r="O65" s="262"/>
      <c r="P65" s="263"/>
    </row>
    <row r="66" spans="1:16" ht="15" thickBot="1">
      <c r="A66" s="189"/>
      <c r="B66" s="413" t="s">
        <v>503</v>
      </c>
      <c r="C66" s="414"/>
      <c r="D66" s="414"/>
      <c r="E66" s="414"/>
      <c r="F66" s="415"/>
      <c r="G66" s="69">
        <v>5000</v>
      </c>
      <c r="H66" s="69"/>
      <c r="J66" s="264"/>
      <c r="K66" s="265"/>
      <c r="L66" s="265"/>
      <c r="M66" s="265"/>
      <c r="N66" s="265"/>
      <c r="O66" s="265"/>
      <c r="P66" s="266"/>
    </row>
    <row r="67" spans="1:8" ht="14.25">
      <c r="A67" s="189" t="s">
        <v>577</v>
      </c>
      <c r="B67" s="413" t="s">
        <v>575</v>
      </c>
      <c r="C67" s="414"/>
      <c r="D67" s="414"/>
      <c r="E67" s="414"/>
      <c r="F67" s="415"/>
      <c r="G67" s="69"/>
      <c r="H67" s="69">
        <v>5000</v>
      </c>
    </row>
    <row r="68" spans="1:8" ht="14.25">
      <c r="A68" s="189"/>
      <c r="B68" s="413"/>
      <c r="C68" s="414"/>
      <c r="D68" s="414"/>
      <c r="E68" s="414"/>
      <c r="F68" s="415"/>
      <c r="G68" s="69"/>
      <c r="H68" s="69"/>
    </row>
    <row r="69" spans="1:8" ht="14.25">
      <c r="A69" s="189"/>
      <c r="B69" s="413" t="s">
        <v>576</v>
      </c>
      <c r="C69" s="414"/>
      <c r="D69" s="414"/>
      <c r="E69" s="414"/>
      <c r="F69" s="415"/>
      <c r="G69" s="69">
        <v>21000</v>
      </c>
      <c r="H69" s="69"/>
    </row>
    <row r="70" spans="1:8" ht="14.25">
      <c r="A70" s="189" t="s">
        <v>577</v>
      </c>
      <c r="B70" s="413" t="s">
        <v>575</v>
      </c>
      <c r="C70" s="414"/>
      <c r="D70" s="414"/>
      <c r="E70" s="414"/>
      <c r="F70" s="415"/>
      <c r="G70" s="69"/>
      <c r="H70" s="69">
        <v>600</v>
      </c>
    </row>
    <row r="71" spans="1:8" ht="14.25">
      <c r="A71" s="189"/>
      <c r="B71" s="413" t="s">
        <v>578</v>
      </c>
      <c r="C71" s="414"/>
      <c r="D71" s="414"/>
      <c r="E71" s="414"/>
      <c r="F71" s="415"/>
      <c r="G71" s="69"/>
      <c r="H71" s="69">
        <v>400</v>
      </c>
    </row>
    <row r="72" spans="1:8" ht="14.25">
      <c r="A72" s="189"/>
      <c r="B72" s="413" t="s">
        <v>401</v>
      </c>
      <c r="C72" s="414"/>
      <c r="D72" s="414"/>
      <c r="E72" s="414"/>
      <c r="F72" s="415"/>
      <c r="G72" s="69"/>
      <c r="H72" s="69">
        <f>SUM(G69-H70-H71)</f>
        <v>20000</v>
      </c>
    </row>
    <row r="73" spans="1:8" ht="14.25">
      <c r="A73" s="189"/>
      <c r="B73" s="413"/>
      <c r="C73" s="414"/>
      <c r="D73" s="414"/>
      <c r="E73" s="414"/>
      <c r="F73" s="415"/>
      <c r="G73" s="69"/>
      <c r="H73" s="69"/>
    </row>
    <row r="74" spans="1:8" ht="14.25">
      <c r="A74" s="189"/>
      <c r="B74" s="413" t="s">
        <v>575</v>
      </c>
      <c r="C74" s="414"/>
      <c r="D74" s="414"/>
      <c r="E74" s="414"/>
      <c r="F74" s="415"/>
      <c r="G74" s="69">
        <v>2600</v>
      </c>
      <c r="H74" s="69"/>
    </row>
    <row r="75" spans="1:8" ht="14.25">
      <c r="A75" s="189"/>
      <c r="B75" s="413" t="s">
        <v>578</v>
      </c>
      <c r="C75" s="414"/>
      <c r="D75" s="414"/>
      <c r="E75" s="414"/>
      <c r="F75" s="415"/>
      <c r="G75" s="69">
        <v>400</v>
      </c>
      <c r="H75" s="69"/>
    </row>
    <row r="76" spans="1:8" ht="14.25">
      <c r="A76" s="189"/>
      <c r="B76" s="413" t="s">
        <v>401</v>
      </c>
      <c r="C76" s="414"/>
      <c r="D76" s="414"/>
      <c r="E76" s="414"/>
      <c r="F76" s="415"/>
      <c r="G76" s="69"/>
      <c r="H76" s="69">
        <v>3000</v>
      </c>
    </row>
    <row r="77" spans="1:8" ht="15" thickBot="1">
      <c r="A77" s="189"/>
      <c r="B77" s="413"/>
      <c r="C77" s="414"/>
      <c r="D77" s="414"/>
      <c r="E77" s="414"/>
      <c r="F77" s="415"/>
      <c r="G77" s="69"/>
      <c r="H77" s="69"/>
    </row>
    <row r="78" spans="1:15" ht="15" thickBot="1">
      <c r="A78" s="189">
        <v>44834</v>
      </c>
      <c r="B78" s="413" t="s">
        <v>494</v>
      </c>
      <c r="C78" s="414"/>
      <c r="D78" s="414"/>
      <c r="E78" s="414"/>
      <c r="F78" s="415"/>
      <c r="G78" s="69">
        <v>6400</v>
      </c>
      <c r="H78" s="69"/>
      <c r="J78" s="440" t="s">
        <v>579</v>
      </c>
      <c r="K78" s="441"/>
      <c r="L78" s="441"/>
      <c r="M78" s="441"/>
      <c r="N78" s="441"/>
      <c r="O78" s="442"/>
    </row>
    <row r="79" spans="1:8" ht="14.25">
      <c r="A79" s="189"/>
      <c r="B79" s="413" t="s">
        <v>504</v>
      </c>
      <c r="C79" s="414"/>
      <c r="D79" s="414"/>
      <c r="E79" s="414"/>
      <c r="F79" s="415"/>
      <c r="G79" s="69"/>
      <c r="H79" s="69">
        <v>6400</v>
      </c>
    </row>
    <row r="80" spans="1:8" ht="14.25">
      <c r="A80" s="189"/>
      <c r="B80" s="413"/>
      <c r="C80" s="414"/>
      <c r="D80" s="414"/>
      <c r="E80" s="414"/>
      <c r="F80" s="415"/>
      <c r="G80" s="69"/>
      <c r="H80" s="69"/>
    </row>
    <row r="81" spans="1:8" ht="14.25">
      <c r="A81" s="189"/>
      <c r="B81" s="413" t="s">
        <v>504</v>
      </c>
      <c r="C81" s="414"/>
      <c r="D81" s="414"/>
      <c r="E81" s="414"/>
      <c r="F81" s="415"/>
      <c r="G81" s="69">
        <v>4348</v>
      </c>
      <c r="H81" s="69"/>
    </row>
    <row r="82" spans="1:8" ht="14.25">
      <c r="A82" s="189"/>
      <c r="B82" s="413" t="s">
        <v>491</v>
      </c>
      <c r="C82" s="414"/>
      <c r="D82" s="414"/>
      <c r="E82" s="414"/>
      <c r="F82" s="415"/>
      <c r="G82" s="69"/>
      <c r="H82" s="69">
        <v>4348</v>
      </c>
    </row>
    <row r="83" spans="1:8" ht="15" thickBot="1">
      <c r="A83" s="189"/>
      <c r="B83" s="413"/>
      <c r="C83" s="414"/>
      <c r="D83" s="414"/>
      <c r="E83" s="414"/>
      <c r="F83" s="415"/>
      <c r="G83" s="69"/>
      <c r="H83" s="69"/>
    </row>
    <row r="84" spans="1:15" ht="14.25">
      <c r="A84" s="189">
        <v>44836</v>
      </c>
      <c r="B84" s="413" t="s">
        <v>580</v>
      </c>
      <c r="C84" s="414"/>
      <c r="D84" s="414"/>
      <c r="E84" s="414"/>
      <c r="F84" s="415"/>
      <c r="G84" s="69">
        <v>800</v>
      </c>
      <c r="H84" s="69"/>
      <c r="J84" s="422" t="s">
        <v>581</v>
      </c>
      <c r="K84" s="423"/>
      <c r="L84" s="423"/>
      <c r="M84" s="423"/>
      <c r="N84" s="423"/>
      <c r="O84" s="424"/>
    </row>
    <row r="85" spans="1:15" ht="15" thickBot="1">
      <c r="A85" s="189"/>
      <c r="B85" s="413" t="s">
        <v>491</v>
      </c>
      <c r="C85" s="414"/>
      <c r="D85" s="414"/>
      <c r="E85" s="414"/>
      <c r="F85" s="415"/>
      <c r="G85" s="69">
        <f>(800*20/100)</f>
        <v>160</v>
      </c>
      <c r="H85" s="69"/>
      <c r="J85" s="425"/>
      <c r="K85" s="426"/>
      <c r="L85" s="426"/>
      <c r="M85" s="426"/>
      <c r="N85" s="426"/>
      <c r="O85" s="427"/>
    </row>
    <row r="86" spans="1:8" ht="14.25">
      <c r="A86" s="189"/>
      <c r="B86" s="413" t="s">
        <v>493</v>
      </c>
      <c r="C86" s="414"/>
      <c r="D86" s="414"/>
      <c r="E86" s="414"/>
      <c r="F86" s="415"/>
      <c r="G86" s="69"/>
      <c r="H86" s="69">
        <f>(G84+G85)</f>
        <v>960</v>
      </c>
    </row>
    <row r="87" spans="1:8" ht="15" thickBot="1">
      <c r="A87" s="189"/>
      <c r="B87" s="413"/>
      <c r="C87" s="414"/>
      <c r="D87" s="414"/>
      <c r="E87" s="414"/>
      <c r="F87" s="415"/>
      <c r="G87" s="69"/>
      <c r="H87" s="69"/>
    </row>
    <row r="88" spans="1:15" ht="14.25">
      <c r="A88" s="189">
        <v>44843</v>
      </c>
      <c r="B88" s="413" t="s">
        <v>582</v>
      </c>
      <c r="C88" s="414"/>
      <c r="D88" s="414"/>
      <c r="E88" s="414"/>
      <c r="F88" s="415"/>
      <c r="G88" s="69">
        <v>50000</v>
      </c>
      <c r="H88" s="69"/>
      <c r="J88" s="258" t="s">
        <v>583</v>
      </c>
      <c r="K88" s="259"/>
      <c r="L88" s="259"/>
      <c r="M88" s="259"/>
      <c r="N88" s="259"/>
      <c r="O88" s="260"/>
    </row>
    <row r="89" spans="1:15" ht="14.25">
      <c r="A89" s="189"/>
      <c r="B89" s="413" t="s">
        <v>584</v>
      </c>
      <c r="C89" s="414"/>
      <c r="D89" s="414"/>
      <c r="E89" s="414"/>
      <c r="F89" s="415"/>
      <c r="G89" s="69">
        <v>12000</v>
      </c>
      <c r="H89" s="69"/>
      <c r="J89" s="261"/>
      <c r="K89" s="262"/>
      <c r="L89" s="262"/>
      <c r="M89" s="262"/>
      <c r="N89" s="262"/>
      <c r="O89" s="263"/>
    </row>
    <row r="90" spans="1:15" ht="14.25">
      <c r="A90" s="189"/>
      <c r="B90" s="413" t="s">
        <v>585</v>
      </c>
      <c r="C90" s="414"/>
      <c r="D90" s="414"/>
      <c r="E90" s="414"/>
      <c r="F90" s="415"/>
      <c r="G90" s="69">
        <v>6000</v>
      </c>
      <c r="H90" s="69"/>
      <c r="J90" s="261"/>
      <c r="K90" s="262"/>
      <c r="L90" s="262"/>
      <c r="M90" s="262"/>
      <c r="N90" s="262"/>
      <c r="O90" s="263"/>
    </row>
    <row r="91" spans="1:15" ht="14.25">
      <c r="A91" s="189"/>
      <c r="B91" s="413" t="s">
        <v>586</v>
      </c>
      <c r="C91" s="414"/>
      <c r="D91" s="414"/>
      <c r="E91" s="414"/>
      <c r="F91" s="415"/>
      <c r="G91" s="69">
        <v>2000</v>
      </c>
      <c r="H91" s="69"/>
      <c r="J91" s="261"/>
      <c r="K91" s="262"/>
      <c r="L91" s="262"/>
      <c r="M91" s="262"/>
      <c r="N91" s="262"/>
      <c r="O91" s="263"/>
    </row>
    <row r="92" spans="1:15" ht="14.25">
      <c r="A92" s="189"/>
      <c r="B92" s="413" t="s">
        <v>491</v>
      </c>
      <c r="C92" s="414"/>
      <c r="D92" s="414"/>
      <c r="E92" s="414"/>
      <c r="F92" s="415"/>
      <c r="G92" s="69">
        <f>SUM(G90*20/100)</f>
        <v>1200</v>
      </c>
      <c r="H92" s="69"/>
      <c r="J92" s="261"/>
      <c r="K92" s="262"/>
      <c r="L92" s="262"/>
      <c r="M92" s="262"/>
      <c r="N92" s="262"/>
      <c r="O92" s="263"/>
    </row>
    <row r="93" spans="1:15" ht="15" thickBot="1">
      <c r="A93" s="189"/>
      <c r="B93" s="413" t="s">
        <v>587</v>
      </c>
      <c r="C93" s="414"/>
      <c r="D93" s="414"/>
      <c r="E93" s="414"/>
      <c r="F93" s="415"/>
      <c r="G93" s="69"/>
      <c r="H93" s="69">
        <f>SUM(G88:G92)</f>
        <v>71200</v>
      </c>
      <c r="J93" s="264"/>
      <c r="K93" s="265"/>
      <c r="L93" s="265"/>
      <c r="M93" s="265"/>
      <c r="N93" s="265"/>
      <c r="O93" s="266"/>
    </row>
    <row r="94" spans="1:8" ht="14.25">
      <c r="A94" s="189"/>
      <c r="B94" s="413"/>
      <c r="C94" s="414"/>
      <c r="D94" s="414"/>
      <c r="E94" s="414"/>
      <c r="F94" s="415"/>
      <c r="G94" s="69"/>
      <c r="H94" s="69"/>
    </row>
    <row r="95" spans="1:8" ht="14.25">
      <c r="A95" s="189"/>
      <c r="B95" s="413" t="s">
        <v>587</v>
      </c>
      <c r="C95" s="414"/>
      <c r="D95" s="414"/>
      <c r="E95" s="414"/>
      <c r="F95" s="415"/>
      <c r="G95" s="69">
        <v>71200</v>
      </c>
      <c r="H95" s="69"/>
    </row>
    <row r="96" spans="1:8" ht="14.25">
      <c r="A96" s="189"/>
      <c r="B96" s="413" t="s">
        <v>401</v>
      </c>
      <c r="C96" s="414"/>
      <c r="D96" s="414"/>
      <c r="E96" s="414"/>
      <c r="F96" s="415"/>
      <c r="G96" s="69"/>
      <c r="H96" s="69">
        <v>71200</v>
      </c>
    </row>
    <row r="97" spans="1:8" ht="14.25">
      <c r="A97" s="189"/>
      <c r="B97" s="413"/>
      <c r="C97" s="414"/>
      <c r="D97" s="414"/>
      <c r="E97" s="414"/>
      <c r="F97" s="415"/>
      <c r="G97" s="69"/>
      <c r="H97" s="69"/>
    </row>
    <row r="98" spans="1:8" ht="14.25">
      <c r="A98" s="189"/>
      <c r="B98" s="413" t="s">
        <v>582</v>
      </c>
      <c r="C98" s="414"/>
      <c r="D98" s="414"/>
      <c r="E98" s="414"/>
      <c r="F98" s="415"/>
      <c r="G98" s="69">
        <f>SUM(H99:H101)</f>
        <v>20000</v>
      </c>
      <c r="H98" s="69"/>
    </row>
    <row r="99" spans="1:8" ht="14.25">
      <c r="A99" s="189"/>
      <c r="B99" s="413" t="s">
        <v>584</v>
      </c>
      <c r="C99" s="414"/>
      <c r="D99" s="414"/>
      <c r="E99" s="414"/>
      <c r="F99" s="415"/>
      <c r="G99" s="69"/>
      <c r="H99" s="69">
        <v>12000</v>
      </c>
    </row>
    <row r="100" spans="1:8" ht="14.25">
      <c r="A100" s="189"/>
      <c r="B100" s="413" t="s">
        <v>585</v>
      </c>
      <c r="C100" s="414"/>
      <c r="D100" s="414"/>
      <c r="E100" s="414"/>
      <c r="F100" s="415"/>
      <c r="G100" s="69"/>
      <c r="H100" s="69">
        <v>6000</v>
      </c>
    </row>
    <row r="101" spans="1:8" ht="14.25">
      <c r="A101" s="189"/>
      <c r="B101" s="413" t="s">
        <v>586</v>
      </c>
      <c r="C101" s="414"/>
      <c r="D101" s="414"/>
      <c r="E101" s="414"/>
      <c r="F101" s="415"/>
      <c r="G101" s="69"/>
      <c r="H101" s="69">
        <v>2000</v>
      </c>
    </row>
    <row r="102" spans="1:8" ht="15" thickBot="1">
      <c r="A102" s="189"/>
      <c r="B102" s="413"/>
      <c r="C102" s="414"/>
      <c r="D102" s="414"/>
      <c r="E102" s="414"/>
      <c r="F102" s="415"/>
      <c r="G102" s="69"/>
      <c r="H102" s="69"/>
    </row>
    <row r="103" spans="1:15" ht="14.25">
      <c r="A103" s="189">
        <v>44844</v>
      </c>
      <c r="B103" s="413" t="s">
        <v>401</v>
      </c>
      <c r="C103" s="414"/>
      <c r="D103" s="414"/>
      <c r="E103" s="414"/>
      <c r="F103" s="415"/>
      <c r="G103" s="69">
        <v>26000</v>
      </c>
      <c r="H103" s="69"/>
      <c r="J103" s="422" t="s">
        <v>588</v>
      </c>
      <c r="K103" s="423"/>
      <c r="L103" s="423"/>
      <c r="M103" s="423"/>
      <c r="N103" s="423"/>
      <c r="O103" s="424"/>
    </row>
    <row r="104" spans="1:15" ht="15" thickBot="1">
      <c r="A104" s="189"/>
      <c r="B104" s="413" t="s">
        <v>564</v>
      </c>
      <c r="C104" s="414"/>
      <c r="D104" s="414"/>
      <c r="E104" s="414"/>
      <c r="F104" s="415"/>
      <c r="G104" s="69"/>
      <c r="H104" s="69">
        <v>26000</v>
      </c>
      <c r="J104" s="425"/>
      <c r="K104" s="426"/>
      <c r="L104" s="426"/>
      <c r="M104" s="426"/>
      <c r="N104" s="426"/>
      <c r="O104" s="427"/>
    </row>
    <row r="105" spans="1:8" ht="14.25">
      <c r="A105" s="189"/>
      <c r="B105" s="413"/>
      <c r="C105" s="414"/>
      <c r="D105" s="414"/>
      <c r="E105" s="414"/>
      <c r="F105" s="415"/>
      <c r="G105" s="69"/>
      <c r="H105" s="69"/>
    </row>
    <row r="106" spans="1:8" ht="15" thickBot="1">
      <c r="A106" s="189"/>
      <c r="B106" s="413"/>
      <c r="C106" s="414"/>
      <c r="D106" s="414"/>
      <c r="E106" s="414"/>
      <c r="F106" s="415"/>
      <c r="G106" s="69"/>
      <c r="H106" s="69"/>
    </row>
    <row r="107" spans="1:15" ht="15" thickBot="1">
      <c r="A107" s="189">
        <v>44850</v>
      </c>
      <c r="B107" s="413" t="s">
        <v>504</v>
      </c>
      <c r="C107" s="414"/>
      <c r="D107" s="414"/>
      <c r="E107" s="414"/>
      <c r="F107" s="415"/>
      <c r="G107" s="69">
        <v>2052</v>
      </c>
      <c r="H107" s="69"/>
      <c r="J107" s="437" t="s">
        <v>589</v>
      </c>
      <c r="K107" s="438"/>
      <c r="L107" s="438"/>
      <c r="M107" s="438"/>
      <c r="N107" s="438"/>
      <c r="O107" s="439"/>
    </row>
    <row r="108" spans="1:8" ht="14.25">
      <c r="A108" s="189"/>
      <c r="B108" s="413" t="s">
        <v>401</v>
      </c>
      <c r="C108" s="414"/>
      <c r="D108" s="414"/>
      <c r="E108" s="414"/>
      <c r="F108" s="415"/>
      <c r="G108" s="69"/>
      <c r="H108" s="69">
        <v>2052</v>
      </c>
    </row>
    <row r="109" spans="1:8" ht="15" thickBot="1">
      <c r="A109" s="189"/>
      <c r="B109" s="413"/>
      <c r="C109" s="414"/>
      <c r="D109" s="414"/>
      <c r="E109" s="414"/>
      <c r="F109" s="415"/>
      <c r="G109" s="69"/>
      <c r="H109" s="69"/>
    </row>
    <row r="110" spans="1:15" ht="14.25">
      <c r="A110" s="189">
        <v>44854</v>
      </c>
      <c r="B110" s="413" t="s">
        <v>401</v>
      </c>
      <c r="C110" s="414"/>
      <c r="D110" s="414"/>
      <c r="E110" s="414"/>
      <c r="F110" s="415"/>
      <c r="G110" s="69">
        <f>SUM(H113-G112-G111)</f>
        <v>1446</v>
      </c>
      <c r="H110" s="69"/>
      <c r="J110" s="422" t="s">
        <v>590</v>
      </c>
      <c r="K110" s="423"/>
      <c r="L110" s="423"/>
      <c r="M110" s="423"/>
      <c r="N110" s="423"/>
      <c r="O110" s="424"/>
    </row>
    <row r="111" spans="1:15" ht="15" thickBot="1">
      <c r="A111" s="189"/>
      <c r="B111" s="413" t="s">
        <v>491</v>
      </c>
      <c r="C111" s="414"/>
      <c r="D111" s="414"/>
      <c r="E111" s="414"/>
      <c r="F111" s="415"/>
      <c r="G111" s="69">
        <v>9</v>
      </c>
      <c r="H111" s="69"/>
      <c r="J111" s="425"/>
      <c r="K111" s="426"/>
      <c r="L111" s="426"/>
      <c r="M111" s="426"/>
      <c r="N111" s="426"/>
      <c r="O111" s="427"/>
    </row>
    <row r="112" spans="1:8" ht="14.25">
      <c r="A112" s="189"/>
      <c r="B112" s="413" t="s">
        <v>591</v>
      </c>
      <c r="C112" s="414"/>
      <c r="D112" s="414"/>
      <c r="E112" s="414"/>
      <c r="F112" s="415"/>
      <c r="G112" s="69">
        <v>45</v>
      </c>
      <c r="H112" s="69"/>
    </row>
    <row r="113" spans="1:8" ht="14.25">
      <c r="A113" s="189"/>
      <c r="B113" s="413" t="s">
        <v>592</v>
      </c>
      <c r="C113" s="414"/>
      <c r="D113" s="414"/>
      <c r="E113" s="414"/>
      <c r="F113" s="415"/>
      <c r="G113" s="69"/>
      <c r="H113" s="69">
        <v>1500</v>
      </c>
    </row>
    <row r="114" spans="1:8" ht="15" thickBot="1">
      <c r="A114" s="189"/>
      <c r="B114" s="413"/>
      <c r="C114" s="414"/>
      <c r="D114" s="414"/>
      <c r="E114" s="414"/>
      <c r="F114" s="415"/>
      <c r="G114" s="69"/>
      <c r="H114" s="69"/>
    </row>
    <row r="115" spans="1:15" ht="14.25">
      <c r="A115" s="189">
        <v>44857</v>
      </c>
      <c r="B115" s="413" t="s">
        <v>593</v>
      </c>
      <c r="C115" s="414"/>
      <c r="D115" s="414"/>
      <c r="E115" s="414"/>
      <c r="F115" s="415"/>
      <c r="G115" s="69">
        <v>3000</v>
      </c>
      <c r="H115" s="69"/>
      <c r="J115" s="258" t="s">
        <v>594</v>
      </c>
      <c r="K115" s="259"/>
      <c r="L115" s="259"/>
      <c r="M115" s="259"/>
      <c r="N115" s="259"/>
      <c r="O115" s="260"/>
    </row>
    <row r="116" spans="1:15" ht="14.25">
      <c r="A116" s="189"/>
      <c r="B116" s="413" t="s">
        <v>595</v>
      </c>
      <c r="C116" s="414"/>
      <c r="D116" s="414"/>
      <c r="E116" s="414"/>
      <c r="F116" s="415"/>
      <c r="G116" s="69"/>
      <c r="H116" s="69">
        <v>3000</v>
      </c>
      <c r="J116" s="261"/>
      <c r="K116" s="262"/>
      <c r="L116" s="262"/>
      <c r="M116" s="262"/>
      <c r="N116" s="262"/>
      <c r="O116" s="263"/>
    </row>
    <row r="117" spans="1:15" ht="15" thickBot="1">
      <c r="A117" s="189"/>
      <c r="B117" s="413"/>
      <c r="C117" s="414"/>
      <c r="D117" s="414"/>
      <c r="E117" s="414"/>
      <c r="F117" s="415"/>
      <c r="G117" s="69"/>
      <c r="H117" s="69"/>
      <c r="J117" s="264"/>
      <c r="K117" s="265"/>
      <c r="L117" s="265"/>
      <c r="M117" s="265"/>
      <c r="N117" s="265"/>
      <c r="O117" s="266"/>
    </row>
    <row r="118" spans="1:8" ht="14.25">
      <c r="A118" s="189"/>
      <c r="B118" s="413" t="s">
        <v>596</v>
      </c>
      <c r="C118" s="414"/>
      <c r="D118" s="414"/>
      <c r="E118" s="414"/>
      <c r="F118" s="415"/>
      <c r="G118" s="69">
        <f>SUM(H121+H120-G119)</f>
        <v>1200</v>
      </c>
      <c r="H118" s="69"/>
    </row>
    <row r="119" spans="1:8" ht="14.25">
      <c r="A119" s="189"/>
      <c r="B119" s="413" t="s">
        <v>456</v>
      </c>
      <c r="C119" s="414"/>
      <c r="D119" s="414"/>
      <c r="E119" s="414"/>
      <c r="F119" s="415"/>
      <c r="G119" s="69">
        <v>2000</v>
      </c>
      <c r="H119" s="69"/>
    </row>
    <row r="120" spans="1:8" ht="14.25">
      <c r="A120" s="189"/>
      <c r="B120" s="413" t="s">
        <v>494</v>
      </c>
      <c r="C120" s="414"/>
      <c r="D120" s="414"/>
      <c r="E120" s="414"/>
      <c r="F120" s="415"/>
      <c r="G120" s="69"/>
      <c r="H120" s="69">
        <f>(1000*20/100)</f>
        <v>200</v>
      </c>
    </row>
    <row r="121" spans="1:8" ht="14.25">
      <c r="A121" s="189"/>
      <c r="B121" s="413" t="s">
        <v>595</v>
      </c>
      <c r="C121" s="414"/>
      <c r="D121" s="414"/>
      <c r="E121" s="414"/>
      <c r="F121" s="415"/>
      <c r="G121" s="69"/>
      <c r="H121" s="69">
        <v>3000</v>
      </c>
    </row>
    <row r="122" spans="1:8" ht="14.25">
      <c r="A122" s="189"/>
      <c r="B122" s="413"/>
      <c r="C122" s="414"/>
      <c r="D122" s="414"/>
      <c r="E122" s="414"/>
      <c r="F122" s="415"/>
      <c r="G122" s="69"/>
      <c r="H122" s="69"/>
    </row>
    <row r="123" spans="1:8" ht="14.25">
      <c r="A123" s="189"/>
      <c r="B123" s="413" t="s">
        <v>401</v>
      </c>
      <c r="C123" s="414"/>
      <c r="D123" s="414"/>
      <c r="E123" s="414"/>
      <c r="F123" s="415"/>
      <c r="G123" s="69">
        <v>1200</v>
      </c>
      <c r="H123" s="69"/>
    </row>
    <row r="124" spans="1:8" ht="14.25">
      <c r="A124" s="189"/>
      <c r="B124" s="413" t="s">
        <v>455</v>
      </c>
      <c r="C124" s="414"/>
      <c r="D124" s="414"/>
      <c r="E124" s="414"/>
      <c r="F124" s="415"/>
      <c r="G124" s="69"/>
      <c r="H124" s="69">
        <v>1200</v>
      </c>
    </row>
    <row r="125" spans="1:8" ht="15" thickBot="1">
      <c r="A125" s="189"/>
      <c r="B125" s="413"/>
      <c r="C125" s="414"/>
      <c r="D125" s="414"/>
      <c r="E125" s="414"/>
      <c r="F125" s="415"/>
      <c r="G125" s="69"/>
      <c r="H125" s="69"/>
    </row>
    <row r="126" spans="1:15" ht="14.25">
      <c r="A126" s="189">
        <v>44859</v>
      </c>
      <c r="B126" s="413" t="s">
        <v>401</v>
      </c>
      <c r="C126" s="414"/>
      <c r="D126" s="414"/>
      <c r="E126" s="414"/>
      <c r="F126" s="415"/>
      <c r="G126" s="69">
        <v>7500</v>
      </c>
      <c r="H126" s="69"/>
      <c r="J126" s="422" t="s">
        <v>597</v>
      </c>
      <c r="K126" s="423"/>
      <c r="L126" s="423"/>
      <c r="M126" s="423"/>
      <c r="N126" s="423"/>
      <c r="O126" s="424"/>
    </row>
    <row r="127" spans="1:15" ht="14.25">
      <c r="A127" s="189"/>
      <c r="B127" s="413" t="s">
        <v>598</v>
      </c>
      <c r="C127" s="414"/>
      <c r="D127" s="414"/>
      <c r="E127" s="414"/>
      <c r="F127" s="415"/>
      <c r="G127" s="69">
        <v>2500</v>
      </c>
      <c r="H127" s="69"/>
      <c r="J127" s="434"/>
      <c r="K127" s="435"/>
      <c r="L127" s="435"/>
      <c r="M127" s="435"/>
      <c r="N127" s="435"/>
      <c r="O127" s="436"/>
    </row>
    <row r="128" spans="1:15" ht="14.25">
      <c r="A128" s="189"/>
      <c r="B128" s="413" t="s">
        <v>599</v>
      </c>
      <c r="C128" s="414"/>
      <c r="D128" s="414"/>
      <c r="E128" s="414"/>
      <c r="F128" s="415"/>
      <c r="G128" s="69"/>
      <c r="H128" s="69">
        <v>10000</v>
      </c>
      <c r="J128" s="434"/>
      <c r="K128" s="435"/>
      <c r="L128" s="435"/>
      <c r="M128" s="435"/>
      <c r="N128" s="435"/>
      <c r="O128" s="436"/>
    </row>
    <row r="129" spans="1:15" ht="15" thickBot="1">
      <c r="A129" s="189"/>
      <c r="B129" s="413"/>
      <c r="C129" s="414"/>
      <c r="D129" s="414"/>
      <c r="E129" s="414"/>
      <c r="F129" s="415"/>
      <c r="G129" s="69"/>
      <c r="H129" s="69"/>
      <c r="J129" s="425"/>
      <c r="K129" s="426"/>
      <c r="L129" s="426"/>
      <c r="M129" s="426"/>
      <c r="N129" s="426"/>
      <c r="O129" s="427"/>
    </row>
    <row r="130" spans="1:8" ht="14.25">
      <c r="A130" s="189"/>
      <c r="B130" s="413"/>
      <c r="C130" s="414"/>
      <c r="D130" s="414"/>
      <c r="E130" s="414"/>
      <c r="F130" s="415"/>
      <c r="G130" s="69"/>
      <c r="H130" s="69"/>
    </row>
    <row r="131" spans="1:8" ht="15" thickBot="1">
      <c r="A131" s="189"/>
      <c r="B131" s="413"/>
      <c r="C131" s="414"/>
      <c r="D131" s="414"/>
      <c r="E131" s="414"/>
      <c r="F131" s="415"/>
      <c r="G131" s="69"/>
      <c r="H131" s="69"/>
    </row>
    <row r="132" spans="1:15" ht="14.25">
      <c r="A132" s="189">
        <v>44860</v>
      </c>
      <c r="B132" s="413" t="s">
        <v>600</v>
      </c>
      <c r="C132" s="414"/>
      <c r="D132" s="414"/>
      <c r="E132" s="414"/>
      <c r="F132" s="415"/>
      <c r="G132" s="69">
        <v>70000</v>
      </c>
      <c r="H132" s="69"/>
      <c r="J132" s="258" t="s">
        <v>601</v>
      </c>
      <c r="K132" s="259"/>
      <c r="L132" s="259"/>
      <c r="M132" s="259"/>
      <c r="N132" s="259"/>
      <c r="O132" s="260"/>
    </row>
    <row r="133" spans="1:15" ht="14.25">
      <c r="A133" s="189"/>
      <c r="B133" s="413" t="s">
        <v>491</v>
      </c>
      <c r="C133" s="414"/>
      <c r="D133" s="414"/>
      <c r="E133" s="414"/>
      <c r="F133" s="415"/>
      <c r="G133" s="69">
        <f>(G132*20/100)</f>
        <v>14000</v>
      </c>
      <c r="H133" s="69"/>
      <c r="J133" s="261"/>
      <c r="K133" s="262"/>
      <c r="L133" s="262"/>
      <c r="M133" s="262"/>
      <c r="N133" s="262"/>
      <c r="O133" s="263"/>
    </row>
    <row r="134" spans="1:15" ht="14.25">
      <c r="A134" s="189"/>
      <c r="B134" s="413" t="s">
        <v>602</v>
      </c>
      <c r="C134" s="414"/>
      <c r="D134" s="414"/>
      <c r="E134" s="414"/>
      <c r="F134" s="415"/>
      <c r="G134" s="69"/>
      <c r="H134" s="69">
        <f>(G132+G133)</f>
        <v>84000</v>
      </c>
      <c r="J134" s="261"/>
      <c r="K134" s="262"/>
      <c r="L134" s="262"/>
      <c r="M134" s="262"/>
      <c r="N134" s="262"/>
      <c r="O134" s="263"/>
    </row>
    <row r="135" spans="1:15" ht="14.25">
      <c r="A135" s="189"/>
      <c r="B135" s="413"/>
      <c r="C135" s="414"/>
      <c r="D135" s="414"/>
      <c r="E135" s="414"/>
      <c r="F135" s="415"/>
      <c r="G135" s="69"/>
      <c r="H135" s="69"/>
      <c r="J135" s="261"/>
      <c r="K135" s="262"/>
      <c r="L135" s="262"/>
      <c r="M135" s="262"/>
      <c r="N135" s="262"/>
      <c r="O135" s="263"/>
    </row>
    <row r="136" spans="1:15" ht="15" thickBot="1">
      <c r="A136" s="189"/>
      <c r="B136" s="413" t="s">
        <v>585</v>
      </c>
      <c r="C136" s="414"/>
      <c r="D136" s="414"/>
      <c r="E136" s="414"/>
      <c r="F136" s="415"/>
      <c r="G136" s="69">
        <v>6000</v>
      </c>
      <c r="H136" s="69"/>
      <c r="J136" s="264"/>
      <c r="K136" s="265"/>
      <c r="L136" s="265"/>
      <c r="M136" s="265"/>
      <c r="N136" s="265"/>
      <c r="O136" s="266"/>
    </row>
    <row r="137" spans="1:8" ht="14.25">
      <c r="A137" s="189"/>
      <c r="B137" s="413" t="s">
        <v>491</v>
      </c>
      <c r="C137" s="414"/>
      <c r="D137" s="414"/>
      <c r="E137" s="414"/>
      <c r="F137" s="415"/>
      <c r="G137" s="69">
        <f>(6000*20/100)</f>
        <v>1200</v>
      </c>
      <c r="H137" s="69"/>
    </row>
    <row r="138" spans="1:8" ht="14.25">
      <c r="A138" s="189"/>
      <c r="B138" s="413" t="s">
        <v>586</v>
      </c>
      <c r="C138" s="414"/>
      <c r="D138" s="414"/>
      <c r="E138" s="414"/>
      <c r="F138" s="415"/>
      <c r="G138" s="69">
        <v>2000</v>
      </c>
      <c r="H138" s="69"/>
    </row>
    <row r="139" spans="1:8" ht="14.25">
      <c r="A139" s="189"/>
      <c r="B139" s="413" t="s">
        <v>561</v>
      </c>
      <c r="C139" s="414"/>
      <c r="D139" s="414"/>
      <c r="E139" s="414"/>
      <c r="F139" s="415"/>
      <c r="G139" s="69"/>
      <c r="H139" s="69">
        <f>SUM(G136:G138)</f>
        <v>9200</v>
      </c>
    </row>
    <row r="140" spans="1:8" ht="14.25">
      <c r="A140" s="189"/>
      <c r="B140" s="413"/>
      <c r="C140" s="414"/>
      <c r="D140" s="414"/>
      <c r="E140" s="414"/>
      <c r="F140" s="415"/>
      <c r="G140" s="69"/>
      <c r="H140" s="69"/>
    </row>
    <row r="141" spans="1:8" ht="14.25">
      <c r="A141" s="189"/>
      <c r="B141" s="413" t="s">
        <v>561</v>
      </c>
      <c r="C141" s="414"/>
      <c r="D141" s="414"/>
      <c r="E141" s="414"/>
      <c r="F141" s="415"/>
      <c r="G141" s="69">
        <f>SUM(H134+H139)</f>
        <v>93200</v>
      </c>
      <c r="H141" s="69"/>
    </row>
    <row r="142" spans="1:8" ht="14.25">
      <c r="A142" s="189"/>
      <c r="B142" s="413" t="s">
        <v>401</v>
      </c>
      <c r="C142" s="414"/>
      <c r="D142" s="414"/>
      <c r="E142" s="414"/>
      <c r="F142" s="415"/>
      <c r="G142" s="69"/>
      <c r="H142" s="69">
        <v>93200</v>
      </c>
    </row>
    <row r="143" spans="1:8" ht="14.25">
      <c r="A143" s="189"/>
      <c r="B143" s="412"/>
      <c r="C143" s="412"/>
      <c r="D143" s="412"/>
      <c r="E143" s="412"/>
      <c r="F143" s="412"/>
      <c r="G143" s="69"/>
      <c r="H143" s="69"/>
    </row>
    <row r="144" spans="1:8" ht="14.25">
      <c r="A144" s="189"/>
      <c r="B144" s="412" t="s">
        <v>600</v>
      </c>
      <c r="C144" s="412"/>
      <c r="D144" s="412"/>
      <c r="E144" s="412"/>
      <c r="F144" s="412"/>
      <c r="G144" s="69">
        <v>8000</v>
      </c>
      <c r="H144" s="69"/>
    </row>
    <row r="145" spans="1:8" ht="14.25">
      <c r="A145" s="189"/>
      <c r="B145" s="413" t="s">
        <v>585</v>
      </c>
      <c r="C145" s="414"/>
      <c r="D145" s="414"/>
      <c r="E145" s="414"/>
      <c r="F145" s="415"/>
      <c r="G145" s="69"/>
      <c r="H145" s="69">
        <v>6000</v>
      </c>
    </row>
    <row r="146" spans="1:8" ht="14.25">
      <c r="A146" s="189"/>
      <c r="B146" s="413" t="s">
        <v>586</v>
      </c>
      <c r="C146" s="414"/>
      <c r="D146" s="414"/>
      <c r="E146" s="414"/>
      <c r="F146" s="415"/>
      <c r="G146" s="69"/>
      <c r="H146" s="69">
        <v>2000</v>
      </c>
    </row>
    <row r="147" spans="1:8" ht="15" thickBot="1">
      <c r="A147" s="189"/>
      <c r="B147" s="412"/>
      <c r="C147" s="412"/>
      <c r="D147" s="412"/>
      <c r="E147" s="412"/>
      <c r="F147" s="412"/>
      <c r="G147" s="69"/>
      <c r="H147" s="69"/>
    </row>
    <row r="148" spans="1:15" ht="14.25">
      <c r="A148" s="189">
        <v>44926</v>
      </c>
      <c r="B148" s="412" t="s">
        <v>603</v>
      </c>
      <c r="C148" s="412"/>
      <c r="D148" s="412"/>
      <c r="E148" s="412"/>
      <c r="F148" s="412"/>
      <c r="G148" s="69">
        <v>6000</v>
      </c>
      <c r="H148" s="69"/>
      <c r="J148" s="428" t="s">
        <v>604</v>
      </c>
      <c r="K148" s="429"/>
      <c r="L148" s="429"/>
      <c r="M148" s="429"/>
      <c r="N148" s="429"/>
      <c r="O148" s="430"/>
    </row>
    <row r="149" spans="1:15" ht="15" thickBot="1">
      <c r="A149" s="189"/>
      <c r="B149" s="412" t="s">
        <v>593</v>
      </c>
      <c r="C149" s="412"/>
      <c r="D149" s="412"/>
      <c r="E149" s="412"/>
      <c r="F149" s="412"/>
      <c r="G149" s="69"/>
      <c r="H149" s="69">
        <v>6000</v>
      </c>
      <c r="J149" s="431"/>
      <c r="K149" s="432"/>
      <c r="L149" s="432"/>
      <c r="M149" s="432"/>
      <c r="N149" s="432"/>
      <c r="O149" s="433"/>
    </row>
    <row r="150" spans="1:15" ht="14.25">
      <c r="A150" s="189"/>
      <c r="B150" s="412"/>
      <c r="C150" s="412"/>
      <c r="D150" s="412"/>
      <c r="E150" s="412"/>
      <c r="F150" s="412"/>
      <c r="G150" s="69"/>
      <c r="H150" s="69"/>
      <c r="J150" s="422" t="s">
        <v>605</v>
      </c>
      <c r="K150" s="423"/>
      <c r="L150" s="423"/>
      <c r="M150" s="423"/>
      <c r="N150" s="423"/>
      <c r="O150" s="424"/>
    </row>
    <row r="151" spans="1:15" ht="15" thickBot="1">
      <c r="A151" s="189"/>
      <c r="B151" s="412"/>
      <c r="C151" s="412"/>
      <c r="D151" s="412"/>
      <c r="E151" s="412"/>
      <c r="F151" s="412"/>
      <c r="G151" s="69"/>
      <c r="H151" s="69"/>
      <c r="J151" s="425"/>
      <c r="K151" s="426"/>
      <c r="L151" s="426"/>
      <c r="M151" s="426"/>
      <c r="N151" s="426"/>
      <c r="O151" s="427"/>
    </row>
    <row r="152" spans="1:8" ht="15" thickBot="1">
      <c r="A152" s="189"/>
      <c r="B152" s="412"/>
      <c r="C152" s="412"/>
      <c r="D152" s="412"/>
      <c r="E152" s="412"/>
      <c r="F152" s="412"/>
      <c r="G152" s="69"/>
      <c r="H152" s="69"/>
    </row>
    <row r="153" spans="1:15" ht="14.25">
      <c r="A153" s="189">
        <v>44926</v>
      </c>
      <c r="B153" s="412" t="s">
        <v>606</v>
      </c>
      <c r="C153" s="412"/>
      <c r="D153" s="412"/>
      <c r="E153" s="412"/>
      <c r="F153" s="412"/>
      <c r="G153" s="69">
        <v>4000</v>
      </c>
      <c r="H153" s="69"/>
      <c r="J153" s="422" t="s">
        <v>607</v>
      </c>
      <c r="K153" s="423"/>
      <c r="L153" s="423"/>
      <c r="M153" s="423"/>
      <c r="N153" s="423"/>
      <c r="O153" s="424"/>
    </row>
    <row r="154" spans="1:15" ht="15" thickBot="1">
      <c r="A154" s="189"/>
      <c r="B154" s="412" t="s">
        <v>608</v>
      </c>
      <c r="C154" s="412"/>
      <c r="D154" s="412"/>
      <c r="E154" s="412"/>
      <c r="F154" s="412"/>
      <c r="G154" s="69"/>
      <c r="H154" s="69">
        <v>4000</v>
      </c>
      <c r="J154" s="425"/>
      <c r="K154" s="426"/>
      <c r="L154" s="426"/>
      <c r="M154" s="426"/>
      <c r="N154" s="426"/>
      <c r="O154" s="427"/>
    </row>
    <row r="155" spans="1:8" ht="15" thickBot="1">
      <c r="A155" s="189"/>
      <c r="B155" s="412"/>
      <c r="C155" s="412"/>
      <c r="D155" s="412"/>
      <c r="E155" s="412"/>
      <c r="F155" s="412"/>
      <c r="G155" s="69"/>
      <c r="H155" s="69"/>
    </row>
    <row r="156" spans="1:15" ht="14.25">
      <c r="A156" s="189">
        <v>44926</v>
      </c>
      <c r="B156" s="412" t="s">
        <v>609</v>
      </c>
      <c r="C156" s="412"/>
      <c r="D156" s="412"/>
      <c r="E156" s="412"/>
      <c r="F156" s="412"/>
      <c r="G156" s="69">
        <v>3000</v>
      </c>
      <c r="H156" s="69"/>
      <c r="J156" s="422" t="s">
        <v>610</v>
      </c>
      <c r="K156" s="423"/>
      <c r="L156" s="423"/>
      <c r="M156" s="423"/>
      <c r="N156" s="423"/>
      <c r="O156" s="424"/>
    </row>
    <row r="157" spans="1:15" ht="15" thickBot="1">
      <c r="A157" s="189"/>
      <c r="B157" s="412" t="s">
        <v>611</v>
      </c>
      <c r="C157" s="412"/>
      <c r="D157" s="412"/>
      <c r="E157" s="412"/>
      <c r="F157" s="412"/>
      <c r="G157" s="69"/>
      <c r="H157" s="69">
        <v>3000</v>
      </c>
      <c r="J157" s="425"/>
      <c r="K157" s="426"/>
      <c r="L157" s="426"/>
      <c r="M157" s="426"/>
      <c r="N157" s="426"/>
      <c r="O157" s="427"/>
    </row>
    <row r="158" spans="1:8" ht="14.25">
      <c r="A158" s="189"/>
      <c r="B158" s="412"/>
      <c r="C158" s="412"/>
      <c r="D158" s="412"/>
      <c r="E158" s="412"/>
      <c r="F158" s="412"/>
      <c r="G158" s="69"/>
      <c r="H158" s="69"/>
    </row>
    <row r="159" spans="1:8" ht="15" thickBot="1">
      <c r="A159" s="189"/>
      <c r="B159" s="412"/>
      <c r="C159" s="412"/>
      <c r="D159" s="412"/>
      <c r="E159" s="412"/>
      <c r="F159" s="412"/>
      <c r="G159" s="69"/>
      <c r="H159" s="69"/>
    </row>
    <row r="160" spans="1:17" ht="15" thickBot="1">
      <c r="A160" s="189">
        <v>44926</v>
      </c>
      <c r="B160" s="412" t="s">
        <v>612</v>
      </c>
      <c r="C160" s="412"/>
      <c r="D160" s="412"/>
      <c r="E160" s="412"/>
      <c r="F160" s="412"/>
      <c r="G160" s="69">
        <v>8000</v>
      </c>
      <c r="H160" s="69"/>
      <c r="J160" s="197" t="s">
        <v>613</v>
      </c>
      <c r="K160" s="198"/>
      <c r="L160" s="198"/>
      <c r="M160" s="198"/>
      <c r="N160" s="199"/>
      <c r="O160" s="200"/>
      <c r="P160" s="200"/>
      <c r="Q160" s="200"/>
    </row>
    <row r="161" spans="1:17" ht="14.25">
      <c r="A161" s="189"/>
      <c r="B161" s="412" t="s">
        <v>614</v>
      </c>
      <c r="C161" s="412"/>
      <c r="D161" s="412"/>
      <c r="E161" s="412"/>
      <c r="F161" s="412"/>
      <c r="G161" s="69"/>
      <c r="H161" s="69">
        <v>8000</v>
      </c>
      <c r="J161" s="200"/>
      <c r="K161" s="200"/>
      <c r="L161" s="200"/>
      <c r="M161" s="200"/>
      <c r="N161" s="200"/>
      <c r="O161" s="200"/>
      <c r="P161" s="200"/>
      <c r="Q161" s="200"/>
    </row>
    <row r="162" spans="1:17" ht="15" thickBot="1">
      <c r="A162" s="189"/>
      <c r="B162" s="412"/>
      <c r="C162" s="412"/>
      <c r="D162" s="412"/>
      <c r="E162" s="412"/>
      <c r="F162" s="412"/>
      <c r="G162" s="69"/>
      <c r="H162" s="69"/>
      <c r="J162" s="200"/>
      <c r="K162" s="200"/>
      <c r="L162" s="200"/>
      <c r="M162" s="200"/>
      <c r="N162" s="200"/>
      <c r="O162" s="200"/>
      <c r="P162" s="200"/>
      <c r="Q162" s="200"/>
    </row>
    <row r="163" spans="1:17" ht="15" thickBot="1">
      <c r="A163" s="189"/>
      <c r="B163" s="412" t="s">
        <v>615</v>
      </c>
      <c r="C163" s="412"/>
      <c r="D163" s="412"/>
      <c r="E163" s="412"/>
      <c r="F163" s="412"/>
      <c r="G163" s="69">
        <v>1500</v>
      </c>
      <c r="H163" s="69"/>
      <c r="J163" s="197" t="s">
        <v>616</v>
      </c>
      <c r="K163" s="198"/>
      <c r="L163" s="198"/>
      <c r="M163" s="198"/>
      <c r="N163" s="199"/>
      <c r="O163" s="200"/>
      <c r="P163" s="200"/>
      <c r="Q163" s="200"/>
    </row>
    <row r="164" spans="1:17" ht="14.25">
      <c r="A164" s="189"/>
      <c r="B164" s="412" t="s">
        <v>433</v>
      </c>
      <c r="C164" s="412"/>
      <c r="D164" s="412"/>
      <c r="E164" s="412"/>
      <c r="F164" s="412"/>
      <c r="G164" s="69"/>
      <c r="H164" s="69">
        <v>1500</v>
      </c>
      <c r="J164" s="200"/>
      <c r="K164" s="200"/>
      <c r="L164" s="200"/>
      <c r="M164" s="200"/>
      <c r="N164" s="200"/>
      <c r="O164" s="200"/>
      <c r="P164" s="200"/>
      <c r="Q164" s="200"/>
    </row>
    <row r="165" spans="1:17" ht="15" thickBot="1">
      <c r="A165" s="189"/>
      <c r="B165" s="412"/>
      <c r="C165" s="412"/>
      <c r="D165" s="412"/>
      <c r="E165" s="412"/>
      <c r="F165" s="412"/>
      <c r="G165" s="69"/>
      <c r="H165" s="69"/>
      <c r="J165" s="200"/>
      <c r="K165" s="200"/>
      <c r="L165" s="200"/>
      <c r="M165" s="200"/>
      <c r="N165" s="200"/>
      <c r="O165" s="200"/>
      <c r="P165" s="200"/>
      <c r="Q165" s="200"/>
    </row>
    <row r="166" spans="1:17" ht="14.25">
      <c r="A166" s="189"/>
      <c r="B166" s="412" t="s">
        <v>481</v>
      </c>
      <c r="C166" s="412"/>
      <c r="D166" s="412"/>
      <c r="E166" s="412"/>
      <c r="F166" s="412"/>
      <c r="G166" s="69">
        <v>6000</v>
      </c>
      <c r="H166" s="69"/>
      <c r="J166" s="416" t="s">
        <v>617</v>
      </c>
      <c r="K166" s="417"/>
      <c r="L166" s="417"/>
      <c r="M166" s="417"/>
      <c r="N166" s="417"/>
      <c r="O166" s="417"/>
      <c r="P166" s="417"/>
      <c r="Q166" s="418"/>
    </row>
    <row r="167" spans="1:17" ht="15" thickBot="1">
      <c r="A167" s="189"/>
      <c r="B167" s="412" t="s">
        <v>482</v>
      </c>
      <c r="C167" s="412"/>
      <c r="D167" s="412"/>
      <c r="E167" s="412"/>
      <c r="F167" s="412"/>
      <c r="G167" s="69"/>
      <c r="H167" s="69">
        <v>6000</v>
      </c>
      <c r="J167" s="419"/>
      <c r="K167" s="420"/>
      <c r="L167" s="420"/>
      <c r="M167" s="420"/>
      <c r="N167" s="420"/>
      <c r="O167" s="420"/>
      <c r="P167" s="420"/>
      <c r="Q167" s="421"/>
    </row>
    <row r="168" spans="1:17" ht="14.25">
      <c r="A168" s="189"/>
      <c r="B168" s="412"/>
      <c r="C168" s="412"/>
      <c r="D168" s="412"/>
      <c r="E168" s="412"/>
      <c r="F168" s="412"/>
      <c r="G168" s="69"/>
      <c r="H168" s="69"/>
      <c r="J168" s="200"/>
      <c r="K168" s="200"/>
      <c r="L168" s="200"/>
      <c r="M168" s="200"/>
      <c r="N168" s="200"/>
      <c r="O168" s="200"/>
      <c r="P168" s="200"/>
      <c r="Q168" s="200"/>
    </row>
    <row r="169" spans="1:17" ht="15" thickBot="1">
      <c r="A169" s="189"/>
      <c r="B169" s="412"/>
      <c r="C169" s="412"/>
      <c r="D169" s="412"/>
      <c r="E169" s="412"/>
      <c r="F169" s="412"/>
      <c r="G169" s="69"/>
      <c r="H169" s="69"/>
      <c r="J169" s="200"/>
      <c r="K169" s="200"/>
      <c r="L169" s="200"/>
      <c r="M169" s="200"/>
      <c r="N169" s="200"/>
      <c r="O169" s="200"/>
      <c r="P169" s="200"/>
      <c r="Q169" s="200"/>
    </row>
    <row r="170" spans="1:17" ht="14.25">
      <c r="A170" s="189">
        <v>44926</v>
      </c>
      <c r="B170" s="412" t="s">
        <v>618</v>
      </c>
      <c r="C170" s="412"/>
      <c r="D170" s="412"/>
      <c r="E170" s="412"/>
      <c r="F170" s="412"/>
      <c r="G170" s="69">
        <v>3022.22</v>
      </c>
      <c r="H170" s="69"/>
      <c r="J170" s="416" t="s">
        <v>619</v>
      </c>
      <c r="K170" s="417"/>
      <c r="L170" s="417"/>
      <c r="M170" s="417"/>
      <c r="N170" s="417"/>
      <c r="O170" s="417"/>
      <c r="P170" s="417"/>
      <c r="Q170" s="418"/>
    </row>
    <row r="171" spans="1:17" ht="15" thickBot="1">
      <c r="A171" s="189"/>
      <c r="B171" s="412" t="s">
        <v>620</v>
      </c>
      <c r="C171" s="412"/>
      <c r="D171" s="412"/>
      <c r="E171" s="412"/>
      <c r="F171" s="412"/>
      <c r="G171" s="69"/>
      <c r="H171" s="69">
        <v>3022.22</v>
      </c>
      <c r="J171" s="419"/>
      <c r="K171" s="420"/>
      <c r="L171" s="420"/>
      <c r="M171" s="420"/>
      <c r="N171" s="420"/>
      <c r="O171" s="420"/>
      <c r="P171" s="420"/>
      <c r="Q171" s="421"/>
    </row>
    <row r="172" spans="1:17" ht="14.25">
      <c r="A172" s="189"/>
      <c r="B172" s="412"/>
      <c r="C172" s="412"/>
      <c r="D172" s="412"/>
      <c r="E172" s="412"/>
      <c r="F172" s="412"/>
      <c r="G172" s="69"/>
      <c r="H172" s="69"/>
      <c r="J172" s="200"/>
      <c r="K172" s="200"/>
      <c r="L172" s="200"/>
      <c r="M172" s="200"/>
      <c r="N172" s="200"/>
      <c r="O172" s="200"/>
      <c r="P172" s="200"/>
      <c r="Q172" s="200"/>
    </row>
    <row r="173" spans="1:17" ht="15" thickBot="1">
      <c r="A173" s="189"/>
      <c r="B173" s="412"/>
      <c r="C173" s="412"/>
      <c r="D173" s="412"/>
      <c r="E173" s="412"/>
      <c r="F173" s="412"/>
      <c r="G173" s="69"/>
      <c r="H173" s="69"/>
      <c r="J173" s="200"/>
      <c r="K173" s="200"/>
      <c r="L173" s="200"/>
      <c r="M173" s="200"/>
      <c r="N173" s="200"/>
      <c r="O173" s="200"/>
      <c r="P173" s="200"/>
      <c r="Q173" s="200"/>
    </row>
    <row r="174" spans="1:17" ht="14.25">
      <c r="A174" s="189">
        <v>44926</v>
      </c>
      <c r="B174" s="412" t="s">
        <v>228</v>
      </c>
      <c r="C174" s="412"/>
      <c r="D174" s="412"/>
      <c r="E174" s="412"/>
      <c r="F174" s="412"/>
      <c r="G174" s="69">
        <v>729.16</v>
      </c>
      <c r="H174" s="69"/>
      <c r="J174" s="416" t="s">
        <v>621</v>
      </c>
      <c r="K174" s="417"/>
      <c r="L174" s="417"/>
      <c r="M174" s="417"/>
      <c r="N174" s="417"/>
      <c r="O174" s="417"/>
      <c r="P174" s="417"/>
      <c r="Q174" s="418"/>
    </row>
    <row r="175" spans="1:17" ht="15" thickBot="1">
      <c r="A175" s="189"/>
      <c r="B175" s="412" t="s">
        <v>622</v>
      </c>
      <c r="C175" s="412"/>
      <c r="D175" s="412"/>
      <c r="E175" s="412"/>
      <c r="F175" s="412"/>
      <c r="G175" s="69"/>
      <c r="H175" s="69">
        <v>729.16</v>
      </c>
      <c r="J175" s="419"/>
      <c r="K175" s="420"/>
      <c r="L175" s="420"/>
      <c r="M175" s="420"/>
      <c r="N175" s="420"/>
      <c r="O175" s="420"/>
      <c r="P175" s="420"/>
      <c r="Q175" s="421"/>
    </row>
    <row r="176" spans="1:8" ht="14.25">
      <c r="A176" s="189"/>
      <c r="B176" s="412"/>
      <c r="C176" s="412"/>
      <c r="D176" s="412"/>
      <c r="E176" s="412"/>
      <c r="F176" s="412"/>
      <c r="G176" s="69"/>
      <c r="H176" s="69"/>
    </row>
    <row r="177" spans="1:8" ht="15" thickBot="1">
      <c r="A177" s="189">
        <v>44926</v>
      </c>
      <c r="B177" s="412" t="s">
        <v>623</v>
      </c>
      <c r="C177" s="412"/>
      <c r="D177" s="412"/>
      <c r="E177" s="412"/>
      <c r="F177" s="412"/>
      <c r="G177" s="69">
        <v>2000</v>
      </c>
      <c r="H177" s="69"/>
    </row>
    <row r="178" spans="1:17" ht="14.25">
      <c r="A178" s="189"/>
      <c r="B178" s="412" t="s">
        <v>618</v>
      </c>
      <c r="C178" s="412"/>
      <c r="D178" s="412"/>
      <c r="E178" s="412"/>
      <c r="F178" s="412"/>
      <c r="G178" s="69"/>
      <c r="H178" s="69">
        <v>2000</v>
      </c>
      <c r="J178" s="416" t="s">
        <v>624</v>
      </c>
      <c r="K178" s="417"/>
      <c r="L178" s="417"/>
      <c r="M178" s="417"/>
      <c r="N178" s="417"/>
      <c r="O178" s="417"/>
      <c r="P178" s="417"/>
      <c r="Q178" s="418"/>
    </row>
    <row r="179" spans="1:17" ht="15" thickBot="1">
      <c r="A179" s="189"/>
      <c r="B179" s="412"/>
      <c r="C179" s="412"/>
      <c r="D179" s="412"/>
      <c r="E179" s="412"/>
      <c r="F179" s="412"/>
      <c r="G179" s="69"/>
      <c r="H179" s="69"/>
      <c r="J179" s="419"/>
      <c r="K179" s="420"/>
      <c r="L179" s="420"/>
      <c r="M179" s="420"/>
      <c r="N179" s="420"/>
      <c r="O179" s="420"/>
      <c r="P179" s="420"/>
      <c r="Q179" s="421"/>
    </row>
    <row r="180" spans="1:8" ht="14.25">
      <c r="A180" s="189">
        <v>44926</v>
      </c>
      <c r="B180" s="412" t="s">
        <v>625</v>
      </c>
      <c r="C180" s="412"/>
      <c r="D180" s="412"/>
      <c r="E180" s="412"/>
      <c r="F180" s="412"/>
      <c r="G180" s="69">
        <v>4000</v>
      </c>
      <c r="H180" s="69"/>
    </row>
    <row r="181" spans="1:8" ht="15" thickBot="1">
      <c r="A181" s="189"/>
      <c r="B181" s="412" t="s">
        <v>626</v>
      </c>
      <c r="C181" s="412"/>
      <c r="D181" s="412"/>
      <c r="E181" s="412"/>
      <c r="F181" s="412"/>
      <c r="G181" s="69"/>
      <c r="H181" s="69">
        <v>4000</v>
      </c>
    </row>
    <row r="182" spans="1:17" ht="14.25">
      <c r="A182" s="189"/>
      <c r="B182" s="412"/>
      <c r="C182" s="412"/>
      <c r="D182" s="412"/>
      <c r="E182" s="412"/>
      <c r="F182" s="412"/>
      <c r="G182" s="69"/>
      <c r="H182" s="69"/>
      <c r="J182" s="416" t="s">
        <v>627</v>
      </c>
      <c r="K182" s="417"/>
      <c r="L182" s="417"/>
      <c r="M182" s="417"/>
      <c r="N182" s="417"/>
      <c r="O182" s="417"/>
      <c r="P182" s="417"/>
      <c r="Q182" s="418"/>
    </row>
    <row r="183" spans="1:17" ht="15" thickBot="1">
      <c r="A183" s="189"/>
      <c r="B183" s="412"/>
      <c r="C183" s="412"/>
      <c r="D183" s="412"/>
      <c r="E183" s="412"/>
      <c r="F183" s="412"/>
      <c r="G183" s="69"/>
      <c r="H183" s="69"/>
      <c r="J183" s="419"/>
      <c r="K183" s="420"/>
      <c r="L183" s="420"/>
      <c r="M183" s="420"/>
      <c r="N183" s="420"/>
      <c r="O183" s="420"/>
      <c r="P183" s="420"/>
      <c r="Q183" s="421"/>
    </row>
    <row r="184" spans="1:8" ht="14.25">
      <c r="A184" s="189"/>
      <c r="B184" s="412"/>
      <c r="C184" s="412"/>
      <c r="D184" s="412"/>
      <c r="E184" s="412"/>
      <c r="F184" s="412"/>
      <c r="G184" s="69"/>
      <c r="H184" s="69"/>
    </row>
    <row r="185" spans="1:8" ht="14.25">
      <c r="A185" s="189"/>
      <c r="B185" s="412"/>
      <c r="C185" s="412"/>
      <c r="D185" s="412"/>
      <c r="E185" s="412"/>
      <c r="F185" s="412"/>
      <c r="G185" s="69"/>
      <c r="H185" s="69"/>
    </row>
    <row r="186" spans="1:8" ht="14.25">
      <c r="A186" s="189"/>
      <c r="B186" s="412"/>
      <c r="C186" s="412"/>
      <c r="D186" s="412"/>
      <c r="E186" s="412"/>
      <c r="F186" s="412"/>
      <c r="G186" s="69"/>
      <c r="H186" s="69"/>
    </row>
  </sheetData>
  <sheetProtection/>
  <mergeCells count="208">
    <mergeCell ref="A1:I1"/>
    <mergeCell ref="B3:F3"/>
    <mergeCell ref="B4:F4"/>
    <mergeCell ref="B5:F5"/>
    <mergeCell ref="B6:F6"/>
    <mergeCell ref="B7:F7"/>
    <mergeCell ref="B14:F14"/>
    <mergeCell ref="B15:F15"/>
    <mergeCell ref="B16:F16"/>
    <mergeCell ref="B17:F17"/>
    <mergeCell ref="B18:F18"/>
    <mergeCell ref="B19:F19"/>
    <mergeCell ref="B8:F8"/>
    <mergeCell ref="B9:F9"/>
    <mergeCell ref="B10:F10"/>
    <mergeCell ref="B11:F11"/>
    <mergeCell ref="B12:F12"/>
    <mergeCell ref="B13:F13"/>
    <mergeCell ref="B31:F31"/>
    <mergeCell ref="B32:F32"/>
    <mergeCell ref="B33:F33"/>
    <mergeCell ref="B34:F34"/>
    <mergeCell ref="J34:P40"/>
    <mergeCell ref="B35:F35"/>
    <mergeCell ref="B36:F36"/>
    <mergeCell ref="B37:F37"/>
    <mergeCell ref="B38:F38"/>
    <mergeCell ref="J25:O30"/>
    <mergeCell ref="B26:F26"/>
    <mergeCell ref="B27:F27"/>
    <mergeCell ref="B28:F28"/>
    <mergeCell ref="B29:F29"/>
    <mergeCell ref="B30:F30"/>
    <mergeCell ref="B20:F20"/>
    <mergeCell ref="B21:F21"/>
    <mergeCell ref="B22:F22"/>
    <mergeCell ref="B23:F23"/>
    <mergeCell ref="B24:F24"/>
    <mergeCell ref="B25:F25"/>
    <mergeCell ref="B39:F39"/>
    <mergeCell ref="B51:F51"/>
    <mergeCell ref="B52:F52"/>
    <mergeCell ref="B53:F53"/>
    <mergeCell ref="B54:F54"/>
    <mergeCell ref="B40:F40"/>
    <mergeCell ref="B41:F41"/>
    <mergeCell ref="B42:F42"/>
    <mergeCell ref="B43:F43"/>
    <mergeCell ref="B49:F49"/>
    <mergeCell ref="B50:F50"/>
    <mergeCell ref="B48:F48"/>
    <mergeCell ref="J43:P50"/>
    <mergeCell ref="B44:F44"/>
    <mergeCell ref="B45:F45"/>
    <mergeCell ref="B46:F46"/>
    <mergeCell ref="B47:F47"/>
    <mergeCell ref="B67:F67"/>
    <mergeCell ref="B68:F68"/>
    <mergeCell ref="B69:F69"/>
    <mergeCell ref="B70:F70"/>
    <mergeCell ref="J62:P66"/>
    <mergeCell ref="B63:F63"/>
    <mergeCell ref="B64:F64"/>
    <mergeCell ref="B65:F65"/>
    <mergeCell ref="B66:F66"/>
    <mergeCell ref="J54:P56"/>
    <mergeCell ref="B55:F55"/>
    <mergeCell ref="B56:F56"/>
    <mergeCell ref="B57:F57"/>
    <mergeCell ref="B58:F58"/>
    <mergeCell ref="B59:F59"/>
    <mergeCell ref="B71:F71"/>
    <mergeCell ref="B72:F72"/>
    <mergeCell ref="B60:F60"/>
    <mergeCell ref="B61:F61"/>
    <mergeCell ref="B62:F62"/>
    <mergeCell ref="J78:O78"/>
    <mergeCell ref="B79:F79"/>
    <mergeCell ref="B80:F80"/>
    <mergeCell ref="B81:F81"/>
    <mergeCell ref="B82:F82"/>
    <mergeCell ref="B83:F83"/>
    <mergeCell ref="B73:F73"/>
    <mergeCell ref="B74:F74"/>
    <mergeCell ref="B75:F75"/>
    <mergeCell ref="B76:F76"/>
    <mergeCell ref="B77:F77"/>
    <mergeCell ref="B78:F78"/>
    <mergeCell ref="B92:F92"/>
    <mergeCell ref="B93:F93"/>
    <mergeCell ref="B94:F94"/>
    <mergeCell ref="B95:F95"/>
    <mergeCell ref="B96:F96"/>
    <mergeCell ref="B97:F97"/>
    <mergeCell ref="B84:F84"/>
    <mergeCell ref="J84:O85"/>
    <mergeCell ref="B85:F85"/>
    <mergeCell ref="B86:F86"/>
    <mergeCell ref="B87:F87"/>
    <mergeCell ref="B88:F88"/>
    <mergeCell ref="J88:O93"/>
    <mergeCell ref="B89:F89"/>
    <mergeCell ref="B90:F90"/>
    <mergeCell ref="B91:F91"/>
    <mergeCell ref="J103:O104"/>
    <mergeCell ref="B104:F104"/>
    <mergeCell ref="B105:F105"/>
    <mergeCell ref="B106:F106"/>
    <mergeCell ref="B107:F107"/>
    <mergeCell ref="J107:O107"/>
    <mergeCell ref="B98:F98"/>
    <mergeCell ref="B99:F99"/>
    <mergeCell ref="B100:F100"/>
    <mergeCell ref="B101:F101"/>
    <mergeCell ref="B102:F102"/>
    <mergeCell ref="B103:F103"/>
    <mergeCell ref="J115:O117"/>
    <mergeCell ref="B116:F116"/>
    <mergeCell ref="B117:F117"/>
    <mergeCell ref="B108:F108"/>
    <mergeCell ref="B109:F109"/>
    <mergeCell ref="B110:F110"/>
    <mergeCell ref="J110:O111"/>
    <mergeCell ref="B111:F111"/>
    <mergeCell ref="B112:F112"/>
    <mergeCell ref="B118:F118"/>
    <mergeCell ref="B119:F119"/>
    <mergeCell ref="B120:F120"/>
    <mergeCell ref="B121:F121"/>
    <mergeCell ref="B122:F122"/>
    <mergeCell ref="B123:F123"/>
    <mergeCell ref="B113:F113"/>
    <mergeCell ref="B114:F114"/>
    <mergeCell ref="B115:F115"/>
    <mergeCell ref="B130:F130"/>
    <mergeCell ref="B131:F131"/>
    <mergeCell ref="B132:F132"/>
    <mergeCell ref="J132:O136"/>
    <mergeCell ref="B133:F133"/>
    <mergeCell ref="B134:F134"/>
    <mergeCell ref="B135:F135"/>
    <mergeCell ref="B136:F136"/>
    <mergeCell ref="B124:F124"/>
    <mergeCell ref="B125:F125"/>
    <mergeCell ref="B126:F126"/>
    <mergeCell ref="J126:O129"/>
    <mergeCell ref="B127:F127"/>
    <mergeCell ref="B128:F128"/>
    <mergeCell ref="B129:F129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53:F153"/>
    <mergeCell ref="J153:O154"/>
    <mergeCell ref="B154:F154"/>
    <mergeCell ref="B155:F155"/>
    <mergeCell ref="B156:F156"/>
    <mergeCell ref="J156:O157"/>
    <mergeCell ref="B157:F157"/>
    <mergeCell ref="J148:O149"/>
    <mergeCell ref="B149:F149"/>
    <mergeCell ref="B150:F150"/>
    <mergeCell ref="J150:O151"/>
    <mergeCell ref="B151:F151"/>
    <mergeCell ref="B152:F152"/>
    <mergeCell ref="B164:F164"/>
    <mergeCell ref="B165:F165"/>
    <mergeCell ref="B166:F166"/>
    <mergeCell ref="J166:Q167"/>
    <mergeCell ref="B167:F167"/>
    <mergeCell ref="B168:F168"/>
    <mergeCell ref="B158:F158"/>
    <mergeCell ref="B159:F159"/>
    <mergeCell ref="B160:F160"/>
    <mergeCell ref="B161:F161"/>
    <mergeCell ref="B162:F162"/>
    <mergeCell ref="B163:F163"/>
    <mergeCell ref="B174:F174"/>
    <mergeCell ref="J174:Q175"/>
    <mergeCell ref="B175:F175"/>
    <mergeCell ref="B176:F176"/>
    <mergeCell ref="B177:F177"/>
    <mergeCell ref="B178:F178"/>
    <mergeCell ref="J178:Q179"/>
    <mergeCell ref="B179:F179"/>
    <mergeCell ref="B169:F169"/>
    <mergeCell ref="B170:F170"/>
    <mergeCell ref="J170:Q171"/>
    <mergeCell ref="B171:F171"/>
    <mergeCell ref="B172:F172"/>
    <mergeCell ref="B173:F173"/>
    <mergeCell ref="B185:F185"/>
    <mergeCell ref="B186:F186"/>
    <mergeCell ref="B180:F180"/>
    <mergeCell ref="B181:F181"/>
    <mergeCell ref="B182:F182"/>
    <mergeCell ref="J182:Q183"/>
    <mergeCell ref="B183:F183"/>
    <mergeCell ref="B184:F18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93"/>
  <sheetViews>
    <sheetView tabSelected="1" zoomScale="190" zoomScaleNormal="190" zoomScalePageLayoutView="0" workbookViewId="0" topLeftCell="A279">
      <selection activeCell="G292" sqref="G292"/>
    </sheetView>
  </sheetViews>
  <sheetFormatPr defaultColWidth="9.140625" defaultRowHeight="15"/>
  <cols>
    <col min="1" max="1" width="13.28125" style="0" bestFit="1" customWidth="1"/>
    <col min="2" max="2" width="12.140625" style="0" bestFit="1" customWidth="1"/>
    <col min="3" max="3" width="13.28125" style="0" customWidth="1"/>
    <col min="4" max="4" width="13.28125" style="0" bestFit="1" customWidth="1"/>
    <col min="5" max="5" width="16.421875" style="0" customWidth="1"/>
    <col min="6" max="8" width="13.28125" style="0" bestFit="1" customWidth="1"/>
    <col min="9" max="9" width="13.00390625" style="0" customWidth="1"/>
    <col min="10" max="11" width="13.28125" style="0" bestFit="1" customWidth="1"/>
  </cols>
  <sheetData>
    <row r="1" spans="1:9" ht="15" thickBot="1">
      <c r="A1" s="407" t="s">
        <v>655</v>
      </c>
      <c r="B1" s="408"/>
      <c r="C1" s="408"/>
      <c r="D1" s="408"/>
      <c r="E1" s="408"/>
      <c r="F1" s="409"/>
      <c r="G1" s="209" t="s">
        <v>656</v>
      </c>
      <c r="H1" s="210"/>
      <c r="I1" s="211"/>
    </row>
    <row r="2" spans="1:6" ht="15" thickBot="1">
      <c r="A2" s="410" t="s">
        <v>351</v>
      </c>
      <c r="B2" s="411"/>
      <c r="C2" s="411"/>
      <c r="D2" s="411"/>
      <c r="E2" s="88" t="s">
        <v>2</v>
      </c>
      <c r="F2" s="114" t="s">
        <v>3</v>
      </c>
    </row>
    <row r="3" spans="1:13" ht="14.25">
      <c r="A3" s="378" t="s">
        <v>352</v>
      </c>
      <c r="B3" s="379"/>
      <c r="C3" s="379"/>
      <c r="D3" s="380"/>
      <c r="E3" s="69">
        <v>100000</v>
      </c>
      <c r="F3" s="107"/>
      <c r="I3" s="184" t="s">
        <v>529</v>
      </c>
      <c r="J3" s="103"/>
      <c r="K3" s="103"/>
      <c r="L3" s="103" t="s">
        <v>657</v>
      </c>
      <c r="M3" s="185"/>
    </row>
    <row r="4" spans="1:13" ht="14.25">
      <c r="A4" s="378" t="s">
        <v>658</v>
      </c>
      <c r="B4" s="379"/>
      <c r="C4" s="379"/>
      <c r="D4" s="380"/>
      <c r="E4" s="69">
        <v>90000</v>
      </c>
      <c r="F4" s="107"/>
      <c r="I4" s="116" t="s">
        <v>532</v>
      </c>
      <c r="L4" s="77">
        <v>90000</v>
      </c>
      <c r="M4" s="132"/>
    </row>
    <row r="5" spans="1:13" ht="14.25">
      <c r="A5" s="378" t="s">
        <v>287</v>
      </c>
      <c r="B5" s="379"/>
      <c r="C5" s="379"/>
      <c r="D5" s="380"/>
      <c r="E5" s="69">
        <v>40000</v>
      </c>
      <c r="F5" s="107"/>
      <c r="I5" s="116" t="s">
        <v>535</v>
      </c>
      <c r="L5" t="s">
        <v>657</v>
      </c>
      <c r="M5" s="132"/>
    </row>
    <row r="6" spans="1:13" ht="14.25">
      <c r="A6" s="471" t="s">
        <v>134</v>
      </c>
      <c r="B6" s="472"/>
      <c r="C6" s="472"/>
      <c r="D6" s="473"/>
      <c r="E6" s="212">
        <v>45000</v>
      </c>
      <c r="F6" s="107"/>
      <c r="I6" s="116" t="s">
        <v>522</v>
      </c>
      <c r="L6" s="77">
        <v>40000</v>
      </c>
      <c r="M6" s="132"/>
    </row>
    <row r="7" spans="1:13" ht="14.25">
      <c r="A7" s="378" t="s">
        <v>354</v>
      </c>
      <c r="B7" s="379"/>
      <c r="C7" s="379"/>
      <c r="D7" s="380"/>
      <c r="E7" s="69">
        <v>5000</v>
      </c>
      <c r="F7" s="107"/>
      <c r="I7" s="116" t="s">
        <v>524</v>
      </c>
      <c r="L7" s="77">
        <v>5000</v>
      </c>
      <c r="M7" s="132"/>
    </row>
    <row r="8" spans="1:13" ht="14.25">
      <c r="A8" s="378" t="s">
        <v>296</v>
      </c>
      <c r="B8" s="379"/>
      <c r="C8" s="379"/>
      <c r="D8" s="380"/>
      <c r="E8" s="69">
        <v>1500</v>
      </c>
      <c r="F8" s="107"/>
      <c r="I8" s="116" t="s">
        <v>528</v>
      </c>
      <c r="L8" t="s">
        <v>657</v>
      </c>
      <c r="M8" s="132"/>
    </row>
    <row r="9" spans="1:13" ht="14.25">
      <c r="A9" s="378" t="s">
        <v>275</v>
      </c>
      <c r="B9" s="379"/>
      <c r="C9" s="379"/>
      <c r="D9" s="380"/>
      <c r="E9" s="69">
        <v>1000</v>
      </c>
      <c r="F9" s="117"/>
      <c r="I9" s="116" t="s">
        <v>530</v>
      </c>
      <c r="L9" s="77">
        <v>15000</v>
      </c>
      <c r="M9" s="132"/>
    </row>
    <row r="10" spans="1:13" ht="14.25">
      <c r="A10" s="378" t="s">
        <v>659</v>
      </c>
      <c r="B10" s="379"/>
      <c r="C10" s="379"/>
      <c r="D10" s="380"/>
      <c r="E10" s="69">
        <v>70000</v>
      </c>
      <c r="F10" s="107"/>
      <c r="I10" s="116" t="s">
        <v>531</v>
      </c>
      <c r="L10" t="s">
        <v>657</v>
      </c>
      <c r="M10" s="132"/>
    </row>
    <row r="11" spans="1:13" ht="14.25">
      <c r="A11" s="378" t="s">
        <v>660</v>
      </c>
      <c r="B11" s="379"/>
      <c r="C11" s="379"/>
      <c r="D11" s="380"/>
      <c r="E11" s="69">
        <v>2000</v>
      </c>
      <c r="F11" s="107"/>
      <c r="I11" s="116" t="s">
        <v>533</v>
      </c>
      <c r="L11" s="77">
        <v>1000</v>
      </c>
      <c r="M11" s="132"/>
    </row>
    <row r="12" spans="1:13" ht="14.25">
      <c r="A12" s="378" t="s">
        <v>358</v>
      </c>
      <c r="B12" s="379"/>
      <c r="C12" s="379"/>
      <c r="D12" s="380"/>
      <c r="E12" s="69"/>
      <c r="F12" s="107">
        <v>50000</v>
      </c>
      <c r="I12" s="116" t="s">
        <v>534</v>
      </c>
      <c r="L12" t="s">
        <v>657</v>
      </c>
      <c r="M12" s="132"/>
    </row>
    <row r="13" spans="1:13" ht="14.25">
      <c r="A13" s="378" t="s">
        <v>177</v>
      </c>
      <c r="B13" s="379"/>
      <c r="C13" s="379"/>
      <c r="D13" s="380"/>
      <c r="E13" s="69"/>
      <c r="F13" s="107">
        <v>180000</v>
      </c>
      <c r="I13" s="116" t="s">
        <v>526</v>
      </c>
      <c r="L13" s="77" t="s">
        <v>657</v>
      </c>
      <c r="M13" s="132"/>
    </row>
    <row r="14" spans="1:13" ht="14.25">
      <c r="A14" s="471" t="s">
        <v>661</v>
      </c>
      <c r="B14" s="472"/>
      <c r="C14" s="472"/>
      <c r="D14" s="473"/>
      <c r="E14" s="212"/>
      <c r="F14" s="213">
        <v>30000</v>
      </c>
      <c r="I14" s="116" t="s">
        <v>536</v>
      </c>
      <c r="K14" s="77"/>
      <c r="L14" s="77">
        <v>50000</v>
      </c>
      <c r="M14" s="132"/>
    </row>
    <row r="15" spans="1:13" ht="14.25">
      <c r="A15" s="378" t="s">
        <v>662</v>
      </c>
      <c r="B15" s="379"/>
      <c r="C15" s="379"/>
      <c r="D15" s="380"/>
      <c r="E15" s="69"/>
      <c r="F15" s="107">
        <v>15000</v>
      </c>
      <c r="I15" s="116" t="s">
        <v>311</v>
      </c>
      <c r="L15" s="77" t="s">
        <v>657</v>
      </c>
      <c r="M15" s="132"/>
    </row>
    <row r="16" spans="1:13" ht="14.25">
      <c r="A16" s="378" t="s">
        <v>509</v>
      </c>
      <c r="B16" s="379"/>
      <c r="C16" s="379"/>
      <c r="D16" s="380"/>
      <c r="E16" s="69"/>
      <c r="F16" s="107">
        <v>63500</v>
      </c>
      <c r="I16" s="116" t="s">
        <v>527</v>
      </c>
      <c r="L16" t="s">
        <v>657</v>
      </c>
      <c r="M16" s="132"/>
    </row>
    <row r="17" spans="1:13" ht="14.25">
      <c r="A17" s="378" t="s">
        <v>13</v>
      </c>
      <c r="B17" s="379"/>
      <c r="C17" s="379"/>
      <c r="D17" s="380"/>
      <c r="E17" s="68"/>
      <c r="F17" s="107">
        <v>3000</v>
      </c>
      <c r="I17" s="116" t="s">
        <v>523</v>
      </c>
      <c r="K17" s="77"/>
      <c r="L17" s="77">
        <v>13000</v>
      </c>
      <c r="M17" s="132"/>
    </row>
    <row r="18" spans="1:13" ht="15" thickBot="1">
      <c r="A18" s="378" t="s">
        <v>5</v>
      </c>
      <c r="B18" s="379"/>
      <c r="C18" s="379"/>
      <c r="D18" s="380"/>
      <c r="E18" s="68"/>
      <c r="F18" s="107">
        <v>13000</v>
      </c>
      <c r="I18" s="138" t="s">
        <v>663</v>
      </c>
      <c r="J18" s="109"/>
      <c r="K18" s="109"/>
      <c r="L18" s="186" t="s">
        <v>657</v>
      </c>
      <c r="M18" s="139"/>
    </row>
    <row r="19" spans="1:6" ht="14.25">
      <c r="A19" s="468" t="s">
        <v>359</v>
      </c>
      <c r="B19" s="469"/>
      <c r="C19" s="469"/>
      <c r="D19" s="470"/>
      <c r="E19" s="214">
        <f>SUM(E3:E14)</f>
        <v>354500</v>
      </c>
      <c r="F19" s="215">
        <f>SUM(F3:F18)</f>
        <v>354500</v>
      </c>
    </row>
    <row r="23" ht="15" thickBot="1"/>
    <row r="24" spans="1:6" ht="15" thickBot="1">
      <c r="A24" s="407" t="s">
        <v>360</v>
      </c>
      <c r="B24" s="408"/>
      <c r="C24" s="408"/>
      <c r="D24" s="408"/>
      <c r="E24" s="408"/>
      <c r="F24" s="409"/>
    </row>
    <row r="25" spans="1:13" ht="15" customHeight="1">
      <c r="A25" s="120" t="s">
        <v>361</v>
      </c>
      <c r="B25" s="411" t="s">
        <v>351</v>
      </c>
      <c r="C25" s="411"/>
      <c r="D25" s="411"/>
      <c r="E25" s="88" t="s">
        <v>2</v>
      </c>
      <c r="F25" s="114" t="s">
        <v>3</v>
      </c>
      <c r="H25" s="258" t="s">
        <v>664</v>
      </c>
      <c r="I25" s="259"/>
      <c r="J25" s="259"/>
      <c r="K25" s="259"/>
      <c r="L25" s="260"/>
      <c r="M25" s="196"/>
    </row>
    <row r="26" spans="1:13" ht="14.25">
      <c r="A26" s="70">
        <v>44805</v>
      </c>
      <c r="B26" s="306" t="s">
        <v>665</v>
      </c>
      <c r="C26" s="306"/>
      <c r="D26" s="306"/>
      <c r="E26" s="69">
        <v>20000</v>
      </c>
      <c r="F26" s="69"/>
      <c r="H26" s="261"/>
      <c r="I26" s="262"/>
      <c r="J26" s="262"/>
      <c r="K26" s="262"/>
      <c r="L26" s="263"/>
      <c r="M26" s="196"/>
    </row>
    <row r="27" spans="1:13" ht="14.25">
      <c r="A27" s="68"/>
      <c r="B27" s="378" t="s">
        <v>11</v>
      </c>
      <c r="C27" s="379"/>
      <c r="D27" s="380"/>
      <c r="E27" s="69">
        <v>3840</v>
      </c>
      <c r="F27" s="69"/>
      <c r="H27" s="261"/>
      <c r="I27" s="262"/>
      <c r="J27" s="262"/>
      <c r="K27" s="262"/>
      <c r="L27" s="263"/>
      <c r="M27" s="196"/>
    </row>
    <row r="28" spans="1:13" ht="14.25">
      <c r="A28" s="68"/>
      <c r="B28" s="378" t="s">
        <v>288</v>
      </c>
      <c r="C28" s="379"/>
      <c r="D28" s="380"/>
      <c r="E28" s="69"/>
      <c r="F28" s="69">
        <v>800</v>
      </c>
      <c r="H28" s="261"/>
      <c r="I28" s="262"/>
      <c r="J28" s="262"/>
      <c r="K28" s="262"/>
      <c r="L28" s="263"/>
      <c r="M28" s="196"/>
    </row>
    <row r="29" spans="1:13" ht="14.25">
      <c r="A29" s="68"/>
      <c r="B29" s="378" t="s">
        <v>405</v>
      </c>
      <c r="C29" s="379"/>
      <c r="D29" s="380"/>
      <c r="E29" s="69"/>
      <c r="F29" s="69">
        <v>23040</v>
      </c>
      <c r="H29" s="261"/>
      <c r="I29" s="262"/>
      <c r="J29" s="262"/>
      <c r="K29" s="262"/>
      <c r="L29" s="263"/>
      <c r="M29" s="196"/>
    </row>
    <row r="30" spans="1:13" ht="15" thickBot="1">
      <c r="A30" s="68"/>
      <c r="B30" s="378"/>
      <c r="C30" s="379"/>
      <c r="D30" s="380"/>
      <c r="E30" s="69"/>
      <c r="F30" s="69"/>
      <c r="H30" s="264"/>
      <c r="I30" s="265"/>
      <c r="J30" s="265"/>
      <c r="K30" s="265"/>
      <c r="L30" s="266"/>
      <c r="M30" s="196"/>
    </row>
    <row r="31" spans="1:6" ht="14.25">
      <c r="A31" s="68"/>
      <c r="B31" s="378" t="s">
        <v>405</v>
      </c>
      <c r="C31" s="379"/>
      <c r="D31" s="380"/>
      <c r="E31" s="69">
        <v>6000</v>
      </c>
      <c r="F31" s="69"/>
    </row>
    <row r="32" spans="1:6" ht="14.25">
      <c r="A32" s="68"/>
      <c r="B32" s="378" t="s">
        <v>293</v>
      </c>
      <c r="C32" s="379"/>
      <c r="D32" s="380"/>
      <c r="E32" s="69"/>
      <c r="F32" s="69">
        <v>5000</v>
      </c>
    </row>
    <row r="33" spans="1:6" ht="14.25">
      <c r="A33" s="68"/>
      <c r="B33" s="378" t="s">
        <v>408</v>
      </c>
      <c r="C33" s="379"/>
      <c r="D33" s="380"/>
      <c r="E33" s="69"/>
      <c r="F33" s="69">
        <v>1000</v>
      </c>
    </row>
    <row r="34" spans="1:6" ht="14.25">
      <c r="A34" s="68"/>
      <c r="B34" s="378"/>
      <c r="C34" s="379"/>
      <c r="D34" s="380"/>
      <c r="E34" s="69"/>
      <c r="F34" s="69"/>
    </row>
    <row r="35" spans="1:6" ht="14.25">
      <c r="A35" s="68"/>
      <c r="B35" s="378" t="s">
        <v>405</v>
      </c>
      <c r="C35" s="379"/>
      <c r="D35" s="380"/>
      <c r="E35" s="69">
        <v>17040</v>
      </c>
      <c r="F35" s="69"/>
    </row>
    <row r="36" spans="1:6" ht="14.25">
      <c r="A36" s="68"/>
      <c r="B36" s="378" t="s">
        <v>148</v>
      </c>
      <c r="C36" s="379"/>
      <c r="D36" s="380"/>
      <c r="E36" s="69"/>
      <c r="F36" s="69">
        <v>11360</v>
      </c>
    </row>
    <row r="37" spans="1:6" ht="14.25">
      <c r="A37" s="68"/>
      <c r="B37" s="378" t="s">
        <v>406</v>
      </c>
      <c r="C37" s="379"/>
      <c r="D37" s="380"/>
      <c r="E37" s="69"/>
      <c r="F37" s="69">
        <v>5680</v>
      </c>
    </row>
    <row r="38" spans="1:6" ht="14.25">
      <c r="A38" s="68"/>
      <c r="B38" s="378"/>
      <c r="C38" s="379"/>
      <c r="D38" s="380"/>
      <c r="E38" s="69"/>
      <c r="F38" s="69"/>
    </row>
    <row r="39" spans="1:6" ht="14.25">
      <c r="A39" s="70"/>
      <c r="B39" s="378"/>
      <c r="C39" s="379"/>
      <c r="D39" s="380"/>
      <c r="E39" s="69"/>
      <c r="F39" s="69"/>
    </row>
    <row r="40" spans="1:12" ht="14.25">
      <c r="A40" s="70">
        <v>44687</v>
      </c>
      <c r="B40" s="378" t="s">
        <v>407</v>
      </c>
      <c r="C40" s="379"/>
      <c r="D40" s="380"/>
      <c r="E40" s="69">
        <f>F41+F42</f>
        <v>120000</v>
      </c>
      <c r="F40" s="69"/>
      <c r="H40" s="262" t="s">
        <v>666</v>
      </c>
      <c r="I40" s="262"/>
      <c r="J40" s="262"/>
      <c r="K40" s="262"/>
      <c r="L40" s="262"/>
    </row>
    <row r="41" spans="1:12" ht="14.25">
      <c r="A41" s="68"/>
      <c r="B41" s="378" t="s">
        <v>408</v>
      </c>
      <c r="C41" s="379"/>
      <c r="D41" s="380"/>
      <c r="E41" s="69"/>
      <c r="F41" s="69">
        <f>(F42*20)/100</f>
        <v>20000</v>
      </c>
      <c r="H41" s="262"/>
      <c r="I41" s="262"/>
      <c r="J41" s="262"/>
      <c r="K41" s="262"/>
      <c r="L41" s="262"/>
    </row>
    <row r="42" spans="1:12" ht="14.25">
      <c r="A42" s="68"/>
      <c r="B42" s="378" t="s">
        <v>409</v>
      </c>
      <c r="C42" s="379"/>
      <c r="D42" s="380"/>
      <c r="E42" s="69"/>
      <c r="F42" s="69">
        <v>100000</v>
      </c>
      <c r="H42" s="262"/>
      <c r="I42" s="262"/>
      <c r="J42" s="262"/>
      <c r="K42" s="262"/>
      <c r="L42" s="262"/>
    </row>
    <row r="43" spans="1:12" ht="14.25">
      <c r="A43" s="68"/>
      <c r="B43" s="378"/>
      <c r="C43" s="379"/>
      <c r="D43" s="380"/>
      <c r="E43" s="69"/>
      <c r="F43" s="69"/>
      <c r="H43" s="262"/>
      <c r="I43" s="262"/>
      <c r="J43" s="262"/>
      <c r="K43" s="262"/>
      <c r="L43" s="262"/>
    </row>
    <row r="44" spans="1:12" ht="14.25">
      <c r="A44" s="68"/>
      <c r="B44" s="378" t="s">
        <v>667</v>
      </c>
      <c r="C44" s="379"/>
      <c r="D44" s="380"/>
      <c r="E44" s="69">
        <v>10000</v>
      </c>
      <c r="F44" s="69"/>
      <c r="H44" s="262"/>
      <c r="I44" s="262"/>
      <c r="J44" s="262"/>
      <c r="K44" s="262"/>
      <c r="L44" s="262"/>
    </row>
    <row r="45" spans="1:12" ht="14.25">
      <c r="A45" s="68"/>
      <c r="B45" s="378" t="s">
        <v>11</v>
      </c>
      <c r="C45" s="379"/>
      <c r="D45" s="380"/>
      <c r="E45" s="69">
        <f>(E44*20)/100</f>
        <v>2000</v>
      </c>
      <c r="F45" s="69"/>
      <c r="H45" s="262"/>
      <c r="I45" s="262"/>
      <c r="J45" s="262"/>
      <c r="K45" s="262"/>
      <c r="L45" s="262"/>
    </row>
    <row r="46" spans="1:12" ht="14.25">
      <c r="A46" s="68"/>
      <c r="B46" s="378" t="s">
        <v>407</v>
      </c>
      <c r="C46" s="379"/>
      <c r="D46" s="380"/>
      <c r="E46" s="69"/>
      <c r="F46" s="69">
        <v>12000</v>
      </c>
      <c r="H46" s="262"/>
      <c r="I46" s="262"/>
      <c r="J46" s="262"/>
      <c r="K46" s="262"/>
      <c r="L46" s="262"/>
    </row>
    <row r="47" spans="1:12" ht="14.25">
      <c r="A47" s="68"/>
      <c r="B47" s="378"/>
      <c r="C47" s="379"/>
      <c r="D47" s="380"/>
      <c r="E47" s="69"/>
      <c r="F47" s="69"/>
      <c r="H47" s="262"/>
      <c r="I47" s="262"/>
      <c r="J47" s="262"/>
      <c r="K47" s="262"/>
      <c r="L47" s="262"/>
    </row>
    <row r="48" spans="1:12" ht="14.25">
      <c r="A48" s="68"/>
      <c r="B48" s="378" t="s">
        <v>148</v>
      </c>
      <c r="C48" s="379"/>
      <c r="D48" s="380"/>
      <c r="E48" s="69">
        <v>108000</v>
      </c>
      <c r="F48" s="69"/>
      <c r="H48" s="262"/>
      <c r="I48" s="262"/>
      <c r="J48" s="262"/>
      <c r="K48" s="262"/>
      <c r="L48" s="262"/>
    </row>
    <row r="49" spans="1:6" ht="14.25">
      <c r="A49" s="68"/>
      <c r="B49" s="378" t="s">
        <v>407</v>
      </c>
      <c r="C49" s="379"/>
      <c r="D49" s="380"/>
      <c r="E49" s="69"/>
      <c r="F49" s="69">
        <f>E40-F46</f>
        <v>108000</v>
      </c>
    </row>
    <row r="50" spans="1:6" ht="14.25">
      <c r="A50" s="68"/>
      <c r="B50" s="378"/>
      <c r="C50" s="379"/>
      <c r="D50" s="380"/>
      <c r="E50" s="69"/>
      <c r="F50" s="69"/>
    </row>
    <row r="51" spans="1:6" ht="15" thickBot="1">
      <c r="A51" s="68"/>
      <c r="B51" s="378"/>
      <c r="C51" s="379"/>
      <c r="D51" s="380"/>
      <c r="E51" s="69"/>
      <c r="F51" s="69"/>
    </row>
    <row r="52" spans="1:12" ht="14.25">
      <c r="A52" s="70">
        <v>44690</v>
      </c>
      <c r="B52" s="378" t="s">
        <v>668</v>
      </c>
      <c r="C52" s="379"/>
      <c r="D52" s="380"/>
      <c r="E52" s="69">
        <v>90000</v>
      </c>
      <c r="F52" s="69"/>
      <c r="H52" s="258" t="s">
        <v>669</v>
      </c>
      <c r="I52" s="259"/>
      <c r="J52" s="259"/>
      <c r="K52" s="259"/>
      <c r="L52" s="260"/>
    </row>
    <row r="53" spans="1:12" ht="14.25">
      <c r="A53" s="68"/>
      <c r="B53" s="378" t="s">
        <v>405</v>
      </c>
      <c r="C53" s="379"/>
      <c r="D53" s="380"/>
      <c r="E53" s="69"/>
      <c r="F53" s="69">
        <v>90000</v>
      </c>
      <c r="H53" s="261"/>
      <c r="I53" s="262"/>
      <c r="J53" s="262"/>
      <c r="K53" s="262"/>
      <c r="L53" s="263"/>
    </row>
    <row r="54" spans="1:12" ht="14.25">
      <c r="A54" s="68"/>
      <c r="B54" s="378"/>
      <c r="C54" s="379"/>
      <c r="D54" s="380"/>
      <c r="E54" s="69"/>
      <c r="F54" s="69"/>
      <c r="H54" s="261"/>
      <c r="I54" s="262"/>
      <c r="J54" s="262"/>
      <c r="K54" s="262"/>
      <c r="L54" s="263"/>
    </row>
    <row r="55" spans="1:12" ht="14.25">
      <c r="A55" s="68"/>
      <c r="B55" s="378" t="s">
        <v>412</v>
      </c>
      <c r="C55" s="379"/>
      <c r="D55" s="380"/>
      <c r="E55" s="69">
        <v>14000</v>
      </c>
      <c r="F55" s="69"/>
      <c r="H55" s="261"/>
      <c r="I55" s="262"/>
      <c r="J55" s="262"/>
      <c r="K55" s="262"/>
      <c r="L55" s="263"/>
    </row>
    <row r="56" spans="1:12" ht="14.25">
      <c r="A56" s="68"/>
      <c r="B56" s="378" t="s">
        <v>413</v>
      </c>
      <c r="C56" s="379"/>
      <c r="D56" s="380"/>
      <c r="E56" s="69">
        <v>9500</v>
      </c>
      <c r="F56" s="69"/>
      <c r="H56" s="261"/>
      <c r="I56" s="262"/>
      <c r="J56" s="262"/>
      <c r="K56" s="262"/>
      <c r="L56" s="263"/>
    </row>
    <row r="57" spans="1:12" ht="14.25">
      <c r="A57" s="68"/>
      <c r="B57" s="378" t="s">
        <v>11</v>
      </c>
      <c r="C57" s="379"/>
      <c r="D57" s="380"/>
      <c r="E57" s="69">
        <f>(7000*20)/100</f>
        <v>1400</v>
      </c>
      <c r="F57" s="69"/>
      <c r="H57" s="261"/>
      <c r="I57" s="262"/>
      <c r="J57" s="262"/>
      <c r="K57" s="262"/>
      <c r="L57" s="263"/>
    </row>
    <row r="58" spans="1:12" ht="14.25">
      <c r="A58" s="68"/>
      <c r="B58" s="378" t="s">
        <v>8</v>
      </c>
      <c r="C58" s="379"/>
      <c r="D58" s="380"/>
      <c r="E58" s="69"/>
      <c r="F58" s="69">
        <f>E55+E56+E57</f>
        <v>24900</v>
      </c>
      <c r="H58" s="261"/>
      <c r="I58" s="262"/>
      <c r="J58" s="262"/>
      <c r="K58" s="262"/>
      <c r="L58" s="263"/>
    </row>
    <row r="59" spans="1:12" ht="15" thickBot="1">
      <c r="A59" s="68"/>
      <c r="B59" s="378"/>
      <c r="C59" s="379"/>
      <c r="D59" s="380"/>
      <c r="E59" s="69"/>
      <c r="F59" s="69"/>
      <c r="H59" s="264"/>
      <c r="I59" s="265"/>
      <c r="J59" s="265"/>
      <c r="K59" s="265"/>
      <c r="L59" s="266"/>
    </row>
    <row r="60" spans="1:6" ht="14.25">
      <c r="A60" s="68"/>
      <c r="B60" s="378" t="s">
        <v>405</v>
      </c>
      <c r="C60" s="379"/>
      <c r="D60" s="380"/>
      <c r="E60" s="69">
        <f>F53+F58</f>
        <v>114900</v>
      </c>
      <c r="F60" s="69"/>
    </row>
    <row r="61" spans="1:6" ht="14.25">
      <c r="A61" s="68"/>
      <c r="B61" s="378" t="s">
        <v>14</v>
      </c>
      <c r="C61" s="379"/>
      <c r="D61" s="380"/>
      <c r="E61" s="69"/>
      <c r="F61" s="69">
        <v>114900</v>
      </c>
    </row>
    <row r="62" spans="1:6" ht="14.25">
      <c r="A62" s="68"/>
      <c r="B62" s="378"/>
      <c r="C62" s="379"/>
      <c r="D62" s="380"/>
      <c r="E62" s="69"/>
      <c r="F62" s="69"/>
    </row>
    <row r="63" spans="1:6" ht="14.25">
      <c r="A63" s="68"/>
      <c r="B63" s="378" t="s">
        <v>668</v>
      </c>
      <c r="C63" s="379"/>
      <c r="D63" s="380"/>
      <c r="E63" s="69">
        <f>F64+F65</f>
        <v>23500</v>
      </c>
      <c r="F63" s="69"/>
    </row>
    <row r="64" spans="1:6" ht="14.25">
      <c r="A64" s="68"/>
      <c r="B64" s="378" t="s">
        <v>412</v>
      </c>
      <c r="C64" s="379"/>
      <c r="D64" s="380"/>
      <c r="E64" s="69"/>
      <c r="F64" s="69">
        <v>14000</v>
      </c>
    </row>
    <row r="65" spans="1:6" ht="14.25">
      <c r="A65" s="68"/>
      <c r="B65" s="378" t="s">
        <v>413</v>
      </c>
      <c r="C65" s="379"/>
      <c r="D65" s="380"/>
      <c r="E65" s="69"/>
      <c r="F65" s="69">
        <v>9500</v>
      </c>
    </row>
    <row r="66" spans="1:6" ht="14.25">
      <c r="A66" s="68"/>
      <c r="B66" s="378"/>
      <c r="C66" s="379"/>
      <c r="D66" s="380"/>
      <c r="E66" s="69"/>
      <c r="F66" s="69"/>
    </row>
    <row r="67" spans="1:6" ht="15" thickBot="1">
      <c r="A67" s="70">
        <v>44701</v>
      </c>
      <c r="B67" s="378" t="s">
        <v>72</v>
      </c>
      <c r="C67" s="379"/>
      <c r="D67" s="380"/>
      <c r="E67" s="69">
        <v>30000</v>
      </c>
      <c r="F67" s="69"/>
    </row>
    <row r="68" spans="1:12" ht="15" customHeight="1">
      <c r="A68" s="68"/>
      <c r="B68" s="378" t="s">
        <v>134</v>
      </c>
      <c r="C68" s="379"/>
      <c r="D68" s="380"/>
      <c r="E68" s="69"/>
      <c r="F68" s="69">
        <v>30000</v>
      </c>
      <c r="H68" s="258" t="s">
        <v>670</v>
      </c>
      <c r="I68" s="259"/>
      <c r="J68" s="259"/>
      <c r="K68" s="259"/>
      <c r="L68" s="260"/>
    </row>
    <row r="69" spans="1:12" ht="14.25">
      <c r="A69" s="68"/>
      <c r="B69" s="378"/>
      <c r="C69" s="379"/>
      <c r="D69" s="380"/>
      <c r="E69" s="69"/>
      <c r="F69" s="69"/>
      <c r="H69" s="261"/>
      <c r="I69" s="262"/>
      <c r="J69" s="262"/>
      <c r="K69" s="262"/>
      <c r="L69" s="263"/>
    </row>
    <row r="70" spans="1:12" ht="14.25">
      <c r="A70" s="68"/>
      <c r="B70" s="378" t="s">
        <v>671</v>
      </c>
      <c r="C70" s="379"/>
      <c r="D70" s="380"/>
      <c r="E70" s="69">
        <f>F73+F72-E71</f>
        <v>4200</v>
      </c>
      <c r="F70" s="69"/>
      <c r="H70" s="261"/>
      <c r="I70" s="262"/>
      <c r="J70" s="262"/>
      <c r="K70" s="262"/>
      <c r="L70" s="263"/>
    </row>
    <row r="71" spans="1:12" ht="14.25">
      <c r="A71" s="68"/>
      <c r="B71" s="378" t="s">
        <v>25</v>
      </c>
      <c r="C71" s="379"/>
      <c r="D71" s="380"/>
      <c r="E71" s="69">
        <f>15000-3500</f>
        <v>11500</v>
      </c>
      <c r="F71" s="69"/>
      <c r="H71" s="261"/>
      <c r="I71" s="262"/>
      <c r="J71" s="262"/>
      <c r="K71" s="262"/>
      <c r="L71" s="263"/>
    </row>
    <row r="72" spans="1:12" ht="15" thickBot="1">
      <c r="A72" s="68"/>
      <c r="B72" s="378" t="s">
        <v>12</v>
      </c>
      <c r="C72" s="379"/>
      <c r="D72" s="380"/>
      <c r="E72" s="69"/>
      <c r="F72" s="69">
        <f>3500*20%</f>
        <v>700</v>
      </c>
      <c r="H72" s="264"/>
      <c r="I72" s="265"/>
      <c r="J72" s="265"/>
      <c r="K72" s="265"/>
      <c r="L72" s="266"/>
    </row>
    <row r="73" spans="1:6" ht="14.25">
      <c r="A73" s="68"/>
      <c r="B73" s="378" t="s">
        <v>73</v>
      </c>
      <c r="C73" s="379"/>
      <c r="D73" s="380"/>
      <c r="E73" s="69"/>
      <c r="F73" s="69">
        <v>15000</v>
      </c>
    </row>
    <row r="74" spans="1:6" ht="14.25">
      <c r="A74" s="68"/>
      <c r="B74" s="378"/>
      <c r="C74" s="379"/>
      <c r="D74" s="380"/>
      <c r="E74" s="69"/>
      <c r="F74" s="69"/>
    </row>
    <row r="75" spans="1:6" ht="14.25">
      <c r="A75" s="68"/>
      <c r="B75" s="378" t="s">
        <v>27</v>
      </c>
      <c r="C75" s="379"/>
      <c r="D75" s="380"/>
      <c r="E75" s="69">
        <v>55000</v>
      </c>
      <c r="F75" s="69"/>
    </row>
    <row r="76" spans="1:6" ht="14.25">
      <c r="A76" s="68"/>
      <c r="B76" s="378" t="s">
        <v>7</v>
      </c>
      <c r="C76" s="379"/>
      <c r="D76" s="380"/>
      <c r="E76" s="69">
        <f>E75*20%</f>
        <v>11000</v>
      </c>
      <c r="F76" s="69"/>
    </row>
    <row r="77" spans="1:6" ht="14.25">
      <c r="A77" s="68"/>
      <c r="B77" s="378" t="s">
        <v>672</v>
      </c>
      <c r="C77" s="379"/>
      <c r="D77" s="380"/>
      <c r="E77" s="69"/>
      <c r="F77" s="69">
        <v>66000</v>
      </c>
    </row>
    <row r="78" spans="1:6" ht="14.25">
      <c r="A78" s="68"/>
      <c r="B78" s="378"/>
      <c r="C78" s="379"/>
      <c r="D78" s="380"/>
      <c r="E78" s="69"/>
      <c r="F78" s="69"/>
    </row>
    <row r="79" spans="1:6" ht="14.25">
      <c r="A79" s="68"/>
      <c r="B79" s="378" t="s">
        <v>672</v>
      </c>
      <c r="C79" s="379"/>
      <c r="D79" s="380"/>
      <c r="E79" s="69">
        <v>66000</v>
      </c>
      <c r="F79" s="69"/>
    </row>
    <row r="80" spans="1:6" ht="14.25">
      <c r="A80" s="68"/>
      <c r="B80" s="378" t="s">
        <v>671</v>
      </c>
      <c r="C80" s="379"/>
      <c r="D80" s="380"/>
      <c r="E80" s="69"/>
      <c r="F80" s="69">
        <v>4200</v>
      </c>
    </row>
    <row r="81" spans="1:6" ht="14.25">
      <c r="A81" s="68"/>
      <c r="B81" s="378" t="s">
        <v>18</v>
      </c>
      <c r="C81" s="379"/>
      <c r="D81" s="380"/>
      <c r="E81" s="69"/>
      <c r="F81" s="69">
        <f>E79-F80</f>
        <v>61800</v>
      </c>
    </row>
    <row r="82" spans="1:6" ht="15" thickBot="1">
      <c r="A82" s="68"/>
      <c r="B82" s="378"/>
      <c r="C82" s="379"/>
      <c r="D82" s="380"/>
      <c r="E82" s="69"/>
      <c r="F82" s="69"/>
    </row>
    <row r="83" spans="1:12" ht="15" customHeight="1">
      <c r="A83" s="216">
        <v>44710</v>
      </c>
      <c r="B83" s="378" t="s">
        <v>267</v>
      </c>
      <c r="C83" s="379"/>
      <c r="D83" s="380"/>
      <c r="E83" s="69">
        <v>25000</v>
      </c>
      <c r="F83" s="69"/>
      <c r="H83" s="422" t="s">
        <v>673</v>
      </c>
      <c r="I83" s="423"/>
      <c r="J83" s="423"/>
      <c r="K83" s="423"/>
      <c r="L83" s="424"/>
    </row>
    <row r="84" spans="1:12" ht="14.25">
      <c r="A84" s="68" t="s">
        <v>674</v>
      </c>
      <c r="B84" s="378" t="s">
        <v>675</v>
      </c>
      <c r="C84" s="379"/>
      <c r="D84" s="380"/>
      <c r="E84" s="69">
        <v>3000</v>
      </c>
      <c r="F84" s="69"/>
      <c r="H84" s="434"/>
      <c r="I84" s="435"/>
      <c r="J84" s="435"/>
      <c r="K84" s="435"/>
      <c r="L84" s="436"/>
    </row>
    <row r="85" spans="1:12" ht="14.25">
      <c r="A85" s="68"/>
      <c r="B85" s="378" t="s">
        <v>460</v>
      </c>
      <c r="C85" s="379"/>
      <c r="D85" s="380"/>
      <c r="E85" s="69"/>
      <c r="F85" s="69">
        <v>28000</v>
      </c>
      <c r="H85" s="434"/>
      <c r="I85" s="435"/>
      <c r="J85" s="435"/>
      <c r="K85" s="435"/>
      <c r="L85" s="436"/>
    </row>
    <row r="86" spans="1:12" ht="14.25">
      <c r="A86" s="68"/>
      <c r="B86" s="378"/>
      <c r="C86" s="379"/>
      <c r="D86" s="380"/>
      <c r="E86" s="69"/>
      <c r="F86" s="69"/>
      <c r="H86" s="434"/>
      <c r="I86" s="435"/>
      <c r="J86" s="435"/>
      <c r="K86" s="435"/>
      <c r="L86" s="436"/>
    </row>
    <row r="87" spans="1:12" ht="14.25">
      <c r="A87" s="68"/>
      <c r="B87" s="378" t="s">
        <v>139</v>
      </c>
      <c r="C87" s="379"/>
      <c r="D87" s="380"/>
      <c r="E87" s="69">
        <v>5000</v>
      </c>
      <c r="F87" s="69"/>
      <c r="H87" s="434"/>
      <c r="I87" s="435"/>
      <c r="J87" s="435"/>
      <c r="K87" s="435"/>
      <c r="L87" s="436"/>
    </row>
    <row r="88" spans="1:12" ht="14.25">
      <c r="A88" s="68" t="s">
        <v>676</v>
      </c>
      <c r="B88" s="378" t="s">
        <v>675</v>
      </c>
      <c r="C88" s="379"/>
      <c r="D88" s="380"/>
      <c r="E88" s="69"/>
      <c r="F88" s="69">
        <v>5000</v>
      </c>
      <c r="H88" s="434"/>
      <c r="I88" s="435"/>
      <c r="J88" s="435"/>
      <c r="K88" s="435"/>
      <c r="L88" s="436"/>
    </row>
    <row r="89" spans="1:12" ht="14.25">
      <c r="A89" s="68"/>
      <c r="B89" s="378"/>
      <c r="C89" s="379"/>
      <c r="D89" s="380"/>
      <c r="E89" s="69"/>
      <c r="F89" s="69"/>
      <c r="H89" s="434"/>
      <c r="I89" s="435"/>
      <c r="J89" s="435"/>
      <c r="K89" s="435"/>
      <c r="L89" s="436"/>
    </row>
    <row r="90" spans="1:12" ht="15" thickBot="1">
      <c r="A90" s="68"/>
      <c r="B90" s="378" t="s">
        <v>460</v>
      </c>
      <c r="C90" s="379"/>
      <c r="D90" s="380"/>
      <c r="E90" s="69">
        <v>28000</v>
      </c>
      <c r="F90" s="69"/>
      <c r="H90" s="425"/>
      <c r="I90" s="426"/>
      <c r="J90" s="426"/>
      <c r="K90" s="426"/>
      <c r="L90" s="427"/>
    </row>
    <row r="91" spans="1:6" ht="14.25">
      <c r="A91" s="68" t="s">
        <v>676</v>
      </c>
      <c r="B91" s="378" t="s">
        <v>677</v>
      </c>
      <c r="C91" s="379"/>
      <c r="D91" s="380"/>
      <c r="E91" s="69"/>
      <c r="F91" s="69">
        <v>1200</v>
      </c>
    </row>
    <row r="92" spans="1:6" ht="14.25">
      <c r="A92" s="68"/>
      <c r="B92" s="378" t="s">
        <v>678</v>
      </c>
      <c r="C92" s="379"/>
      <c r="D92" s="380"/>
      <c r="E92" s="69"/>
      <c r="F92" s="69">
        <v>1000</v>
      </c>
    </row>
    <row r="93" spans="1:6" ht="14.25">
      <c r="A93" s="68"/>
      <c r="B93" s="378" t="s">
        <v>14</v>
      </c>
      <c r="C93" s="379"/>
      <c r="D93" s="380"/>
      <c r="E93" s="69"/>
      <c r="F93" s="69">
        <f>SUM(E90-F91-F92)</f>
        <v>25800</v>
      </c>
    </row>
    <row r="94" spans="1:6" ht="14.25">
      <c r="A94" s="68"/>
      <c r="B94" s="378"/>
      <c r="C94" s="379"/>
      <c r="D94" s="380"/>
      <c r="E94" s="69"/>
      <c r="F94" s="69"/>
    </row>
    <row r="95" spans="1:6" ht="14.25">
      <c r="A95" s="68" t="s">
        <v>676</v>
      </c>
      <c r="B95" s="378" t="s">
        <v>675</v>
      </c>
      <c r="C95" s="379"/>
      <c r="D95" s="380"/>
      <c r="E95" s="69">
        <v>3200</v>
      </c>
      <c r="F95" s="69"/>
    </row>
    <row r="96" spans="1:6" ht="14.25">
      <c r="A96" s="68"/>
      <c r="B96" s="378" t="s">
        <v>679</v>
      </c>
      <c r="C96" s="379"/>
      <c r="D96" s="380"/>
      <c r="E96" s="69">
        <v>1000</v>
      </c>
      <c r="F96" s="69"/>
    </row>
    <row r="97" spans="1:6" ht="14.25">
      <c r="A97" s="68"/>
      <c r="B97" s="378" t="s">
        <v>14</v>
      </c>
      <c r="C97" s="379"/>
      <c r="D97" s="380"/>
      <c r="E97" s="69"/>
      <c r="F97" s="69">
        <v>4200</v>
      </c>
    </row>
    <row r="98" spans="1:6" ht="15" thickBot="1">
      <c r="A98" s="68"/>
      <c r="B98" s="378"/>
      <c r="C98" s="379"/>
      <c r="D98" s="380"/>
      <c r="E98" s="69"/>
      <c r="F98" s="69"/>
    </row>
    <row r="99" spans="1:11" ht="15" thickBot="1">
      <c r="A99" s="70">
        <v>44712</v>
      </c>
      <c r="B99" s="378" t="s">
        <v>12</v>
      </c>
      <c r="C99" s="379"/>
      <c r="D99" s="380"/>
      <c r="E99" s="69">
        <v>21700</v>
      </c>
      <c r="F99" s="69"/>
      <c r="H99" s="217" t="s">
        <v>680</v>
      </c>
      <c r="I99" s="218"/>
      <c r="J99" s="218"/>
      <c r="K99" s="219"/>
    </row>
    <row r="100" spans="1:6" ht="14.25">
      <c r="A100" s="68"/>
      <c r="B100" s="378" t="s">
        <v>16</v>
      </c>
      <c r="C100" s="379"/>
      <c r="D100" s="380"/>
      <c r="E100" s="69"/>
      <c r="F100" s="69">
        <v>21700</v>
      </c>
    </row>
    <row r="101" spans="1:6" ht="14.25">
      <c r="A101" s="68"/>
      <c r="B101" s="378"/>
      <c r="C101" s="379"/>
      <c r="D101" s="380"/>
      <c r="E101" s="69"/>
      <c r="F101" s="69"/>
    </row>
    <row r="102" spans="1:6" ht="14.25">
      <c r="A102" s="68"/>
      <c r="B102" s="378" t="s">
        <v>16</v>
      </c>
      <c r="C102" s="379"/>
      <c r="D102" s="380"/>
      <c r="E102" s="69">
        <v>18240</v>
      </c>
      <c r="F102" s="69"/>
    </row>
    <row r="103" spans="1:6" ht="14.25">
      <c r="A103" s="68"/>
      <c r="B103" s="378" t="s">
        <v>681</v>
      </c>
      <c r="C103" s="379"/>
      <c r="D103" s="380"/>
      <c r="E103" s="69"/>
      <c r="F103" s="69">
        <v>18240</v>
      </c>
    </row>
    <row r="104" spans="1:6" ht="14.25">
      <c r="A104" s="68"/>
      <c r="B104" s="378"/>
      <c r="C104" s="379"/>
      <c r="D104" s="380"/>
      <c r="E104" s="69"/>
      <c r="F104" s="69"/>
    </row>
    <row r="105" spans="1:6" ht="14.25">
      <c r="A105" s="68"/>
      <c r="B105" s="378" t="s">
        <v>16</v>
      </c>
      <c r="C105" s="379"/>
      <c r="D105" s="380"/>
      <c r="E105" s="69">
        <f>F100-E102</f>
        <v>3460</v>
      </c>
      <c r="F105" s="69"/>
    </row>
    <row r="106" spans="1:6" ht="14.25">
      <c r="A106" s="68"/>
      <c r="B106" s="378" t="s">
        <v>18</v>
      </c>
      <c r="C106" s="379"/>
      <c r="D106" s="380"/>
      <c r="E106" s="69"/>
      <c r="F106" s="69">
        <v>3460</v>
      </c>
    </row>
    <row r="107" spans="1:6" ht="15" thickBot="1">
      <c r="A107" s="68"/>
      <c r="B107" s="378"/>
      <c r="C107" s="379"/>
      <c r="D107" s="380"/>
      <c r="E107" s="69"/>
      <c r="F107" s="69"/>
    </row>
    <row r="108" spans="1:11" ht="15" customHeight="1">
      <c r="A108" s="70">
        <v>44774</v>
      </c>
      <c r="B108" s="378" t="s">
        <v>78</v>
      </c>
      <c r="C108" s="379"/>
      <c r="D108" s="380"/>
      <c r="E108" s="69">
        <v>5680</v>
      </c>
      <c r="F108" s="69"/>
      <c r="H108" s="459" t="s">
        <v>682</v>
      </c>
      <c r="I108" s="460"/>
      <c r="J108" s="460"/>
      <c r="K108" s="461"/>
    </row>
    <row r="109" spans="1:11" ht="14.25">
      <c r="A109" s="68"/>
      <c r="B109" s="378" t="s">
        <v>18</v>
      </c>
      <c r="C109" s="379"/>
      <c r="D109" s="380"/>
      <c r="E109" s="69"/>
      <c r="F109" s="69">
        <v>5680</v>
      </c>
      <c r="H109" s="462"/>
      <c r="I109" s="463"/>
      <c r="J109" s="463"/>
      <c r="K109" s="464"/>
    </row>
    <row r="110" spans="1:11" ht="15" thickBot="1">
      <c r="A110" s="68"/>
      <c r="B110" s="378"/>
      <c r="C110" s="379"/>
      <c r="D110" s="380"/>
      <c r="E110" s="69"/>
      <c r="F110" s="69"/>
      <c r="H110" s="465"/>
      <c r="I110" s="466"/>
      <c r="J110" s="466"/>
      <c r="K110" s="467"/>
    </row>
    <row r="111" spans="1:6" ht="14.25">
      <c r="A111" s="68"/>
      <c r="B111" s="378"/>
      <c r="C111" s="379"/>
      <c r="D111" s="380"/>
      <c r="E111" s="69"/>
      <c r="F111" s="69"/>
    </row>
    <row r="112" spans="1:6" ht="15" thickBot="1">
      <c r="A112" s="68"/>
      <c r="B112" s="378"/>
      <c r="C112" s="379"/>
      <c r="D112" s="380"/>
      <c r="E112" s="69"/>
      <c r="F112" s="69"/>
    </row>
    <row r="113" spans="1:11" ht="15" customHeight="1">
      <c r="A113" s="70">
        <v>44846</v>
      </c>
      <c r="B113" s="378" t="s">
        <v>377</v>
      </c>
      <c r="C113" s="379"/>
      <c r="D113" s="380"/>
      <c r="E113" s="69">
        <v>10000</v>
      </c>
      <c r="F113" s="69"/>
      <c r="H113" s="459" t="s">
        <v>683</v>
      </c>
      <c r="I113" s="460"/>
      <c r="J113" s="460"/>
      <c r="K113" s="461"/>
    </row>
    <row r="114" spans="1:11" ht="14.25">
      <c r="A114" s="68"/>
      <c r="B114" s="378" t="s">
        <v>18</v>
      </c>
      <c r="C114" s="379"/>
      <c r="D114" s="380"/>
      <c r="E114" s="69"/>
      <c r="F114" s="69">
        <v>10000</v>
      </c>
      <c r="H114" s="462"/>
      <c r="I114" s="463"/>
      <c r="J114" s="463"/>
      <c r="K114" s="464"/>
    </row>
    <row r="115" spans="1:11" ht="14.25">
      <c r="A115" s="68"/>
      <c r="B115" s="378"/>
      <c r="C115" s="379"/>
      <c r="D115" s="380"/>
      <c r="E115" s="69"/>
      <c r="F115" s="69"/>
      <c r="H115" s="462"/>
      <c r="I115" s="463"/>
      <c r="J115" s="463"/>
      <c r="K115" s="464"/>
    </row>
    <row r="116" spans="1:11" ht="15" thickBot="1">
      <c r="A116" s="68"/>
      <c r="B116" s="378"/>
      <c r="C116" s="379"/>
      <c r="D116" s="380"/>
      <c r="E116" s="69"/>
      <c r="F116" s="69"/>
      <c r="H116" s="465"/>
      <c r="I116" s="466"/>
      <c r="J116" s="466"/>
      <c r="K116" s="467"/>
    </row>
    <row r="117" spans="1:6" ht="14.25">
      <c r="A117" s="68"/>
      <c r="B117" s="378"/>
      <c r="C117" s="379"/>
      <c r="D117" s="380"/>
      <c r="E117" s="69"/>
      <c r="F117" s="69"/>
    </row>
    <row r="118" spans="1:6" ht="14.25">
      <c r="A118" s="68"/>
      <c r="B118" s="378"/>
      <c r="C118" s="379"/>
      <c r="D118" s="380"/>
      <c r="E118" s="69"/>
      <c r="F118" s="69"/>
    </row>
    <row r="119" spans="1:6" ht="14.25">
      <c r="A119" s="68"/>
      <c r="B119" s="378"/>
      <c r="C119" s="379"/>
      <c r="D119" s="380"/>
      <c r="E119" s="69"/>
      <c r="F119" s="69"/>
    </row>
    <row r="120" spans="1:6" ht="15" thickBot="1">
      <c r="A120" s="68"/>
      <c r="B120" s="378"/>
      <c r="C120" s="379"/>
      <c r="D120" s="380"/>
      <c r="E120" s="69"/>
      <c r="F120" s="69"/>
    </row>
    <row r="121" spans="1:12" ht="15" customHeight="1">
      <c r="A121" s="70">
        <v>44926</v>
      </c>
      <c r="B121" s="378" t="s">
        <v>684</v>
      </c>
      <c r="C121" s="379"/>
      <c r="D121" s="380"/>
      <c r="E121" s="69">
        <v>20000</v>
      </c>
      <c r="F121" s="69"/>
      <c r="H121" s="258" t="s">
        <v>685</v>
      </c>
      <c r="I121" s="259"/>
      <c r="J121" s="259"/>
      <c r="K121" s="259"/>
      <c r="L121" s="260"/>
    </row>
    <row r="122" spans="1:12" ht="14.25">
      <c r="A122" s="68"/>
      <c r="B122" s="378" t="s">
        <v>686</v>
      </c>
      <c r="C122" s="379"/>
      <c r="D122" s="380"/>
      <c r="E122" s="69"/>
      <c r="F122" s="69">
        <v>20000</v>
      </c>
      <c r="H122" s="261"/>
      <c r="I122" s="262"/>
      <c r="J122" s="262"/>
      <c r="K122" s="262"/>
      <c r="L122" s="263"/>
    </row>
    <row r="123" spans="1:12" ht="14.25">
      <c r="A123" s="68"/>
      <c r="B123" s="378"/>
      <c r="C123" s="379"/>
      <c r="D123" s="380"/>
      <c r="E123" s="69"/>
      <c r="F123" s="69"/>
      <c r="H123" s="261"/>
      <c r="I123" s="262"/>
      <c r="J123" s="262"/>
      <c r="K123" s="262"/>
      <c r="L123" s="263"/>
    </row>
    <row r="124" spans="1:12" ht="14.25">
      <c r="A124" s="68"/>
      <c r="B124" s="378" t="s">
        <v>687</v>
      </c>
      <c r="C124" s="379"/>
      <c r="D124" s="380"/>
      <c r="E124" s="69">
        <v>5000</v>
      </c>
      <c r="F124" s="69"/>
      <c r="H124" s="261"/>
      <c r="I124" s="262"/>
      <c r="J124" s="262"/>
      <c r="K124" s="262"/>
      <c r="L124" s="263"/>
    </row>
    <row r="125" spans="1:12" ht="14.25">
      <c r="A125" s="68"/>
      <c r="B125" s="378" t="s">
        <v>692</v>
      </c>
      <c r="C125" s="379"/>
      <c r="D125" s="380"/>
      <c r="E125" s="69"/>
      <c r="F125" s="69">
        <v>5000</v>
      </c>
      <c r="H125" s="261"/>
      <c r="I125" s="262"/>
      <c r="J125" s="262"/>
      <c r="K125" s="262"/>
      <c r="L125" s="263"/>
    </row>
    <row r="126" spans="1:12" ht="14.25">
      <c r="A126" s="68"/>
      <c r="B126" s="378"/>
      <c r="C126" s="379"/>
      <c r="D126" s="380"/>
      <c r="E126" s="69"/>
      <c r="F126" s="69"/>
      <c r="H126" s="261"/>
      <c r="I126" s="262"/>
      <c r="J126" s="262"/>
      <c r="K126" s="262"/>
      <c r="L126" s="263"/>
    </row>
    <row r="127" spans="1:12" ht="14.25">
      <c r="A127" s="68"/>
      <c r="B127" s="378" t="s">
        <v>307</v>
      </c>
      <c r="C127" s="379"/>
      <c r="D127" s="380"/>
      <c r="E127" s="69">
        <v>1694.44</v>
      </c>
      <c r="F127" s="69"/>
      <c r="H127" s="261"/>
      <c r="I127" s="262"/>
      <c r="J127" s="262"/>
      <c r="K127" s="262"/>
      <c r="L127" s="263"/>
    </row>
    <row r="128" spans="1:12" ht="14.25">
      <c r="A128" s="68"/>
      <c r="B128" s="378" t="s">
        <v>688</v>
      </c>
      <c r="C128" s="379"/>
      <c r="D128" s="380"/>
      <c r="E128" s="69"/>
      <c r="F128" s="69">
        <v>1694.44</v>
      </c>
      <c r="H128" s="261"/>
      <c r="I128" s="262"/>
      <c r="J128" s="262"/>
      <c r="K128" s="262"/>
      <c r="L128" s="263"/>
    </row>
    <row r="129" spans="1:12" ht="14.25">
      <c r="A129" s="68"/>
      <c r="B129" s="378"/>
      <c r="C129" s="379"/>
      <c r="D129" s="380"/>
      <c r="E129" s="69"/>
      <c r="F129" s="69"/>
      <c r="H129" s="261"/>
      <c r="I129" s="262"/>
      <c r="J129" s="262"/>
      <c r="K129" s="262"/>
      <c r="L129" s="263"/>
    </row>
    <row r="130" spans="1:12" ht="14.25">
      <c r="A130" s="68"/>
      <c r="B130" s="378" t="s">
        <v>689</v>
      </c>
      <c r="C130" s="379"/>
      <c r="D130" s="380"/>
      <c r="E130" s="69">
        <v>5000</v>
      </c>
      <c r="F130" s="69"/>
      <c r="H130" s="261"/>
      <c r="I130" s="262"/>
      <c r="J130" s="262"/>
      <c r="K130" s="262"/>
      <c r="L130" s="263"/>
    </row>
    <row r="131" spans="1:12" ht="14.25">
      <c r="A131" s="68"/>
      <c r="B131" s="378" t="s">
        <v>245</v>
      </c>
      <c r="C131" s="379"/>
      <c r="D131" s="380"/>
      <c r="E131" s="69"/>
      <c r="F131" s="69">
        <v>5000</v>
      </c>
      <c r="H131" s="261"/>
      <c r="I131" s="262"/>
      <c r="J131" s="262"/>
      <c r="K131" s="262"/>
      <c r="L131" s="263"/>
    </row>
    <row r="132" spans="1:12" ht="14.25">
      <c r="A132" s="68"/>
      <c r="B132" s="378"/>
      <c r="C132" s="379"/>
      <c r="D132" s="380"/>
      <c r="E132" s="69"/>
      <c r="F132" s="69"/>
      <c r="H132" s="261"/>
      <c r="I132" s="262"/>
      <c r="J132" s="262"/>
      <c r="K132" s="262"/>
      <c r="L132" s="263"/>
    </row>
    <row r="133" spans="1:12" ht="14.25">
      <c r="A133" s="68"/>
      <c r="B133" s="378" t="s">
        <v>387</v>
      </c>
      <c r="C133" s="379"/>
      <c r="D133" s="380"/>
      <c r="E133" s="69">
        <v>7833.33</v>
      </c>
      <c r="F133" s="69"/>
      <c r="H133" s="261"/>
      <c r="I133" s="262"/>
      <c r="J133" s="262"/>
      <c r="K133" s="262"/>
      <c r="L133" s="263"/>
    </row>
    <row r="134" spans="1:12" ht="14.25">
      <c r="A134" s="68"/>
      <c r="B134" s="378" t="s">
        <v>354</v>
      </c>
      <c r="C134" s="379"/>
      <c r="D134" s="380"/>
      <c r="E134" s="69"/>
      <c r="F134" s="69">
        <v>7833.33</v>
      </c>
      <c r="H134" s="261"/>
      <c r="I134" s="262"/>
      <c r="J134" s="262"/>
      <c r="K134" s="262"/>
      <c r="L134" s="263"/>
    </row>
    <row r="135" spans="1:12" ht="14.25">
      <c r="A135" s="68"/>
      <c r="B135" s="378"/>
      <c r="C135" s="379"/>
      <c r="D135" s="380"/>
      <c r="E135" s="69"/>
      <c r="F135" s="69"/>
      <c r="H135" s="261"/>
      <c r="I135" s="262"/>
      <c r="J135" s="262"/>
      <c r="K135" s="262"/>
      <c r="L135" s="263"/>
    </row>
    <row r="136" spans="1:12" ht="14.25">
      <c r="A136" s="68"/>
      <c r="B136" s="378" t="s">
        <v>690</v>
      </c>
      <c r="C136" s="379"/>
      <c r="D136" s="380"/>
      <c r="E136" s="69">
        <v>18000</v>
      </c>
      <c r="F136" s="69"/>
      <c r="H136" s="261"/>
      <c r="I136" s="262"/>
      <c r="J136" s="262"/>
      <c r="K136" s="262"/>
      <c r="L136" s="263"/>
    </row>
    <row r="137" spans="1:12" ht="15" thickBot="1">
      <c r="A137" s="68"/>
      <c r="B137" s="378" t="s">
        <v>693</v>
      </c>
      <c r="C137" s="379"/>
      <c r="D137" s="380"/>
      <c r="E137" s="69"/>
      <c r="F137" s="69">
        <v>18000</v>
      </c>
      <c r="H137" s="264"/>
      <c r="I137" s="265"/>
      <c r="J137" s="265"/>
      <c r="K137" s="265"/>
      <c r="L137" s="266"/>
    </row>
    <row r="139" ht="15" thickBot="1"/>
    <row r="140" spans="1:14" ht="15" thickBot="1">
      <c r="A140" s="404" t="s">
        <v>388</v>
      </c>
      <c r="B140" s="405"/>
      <c r="C140" s="405"/>
      <c r="D140" s="405"/>
      <c r="E140" s="405"/>
      <c r="F140" s="405"/>
      <c r="G140" s="405"/>
      <c r="H140" s="405"/>
      <c r="I140" s="405"/>
      <c r="J140" s="405"/>
      <c r="K140" s="405"/>
      <c r="L140" s="405"/>
      <c r="M140" s="405"/>
      <c r="N140" s="406"/>
    </row>
    <row r="142" spans="1:11" ht="14.25">
      <c r="A142" s="304" t="s">
        <v>352</v>
      </c>
      <c r="B142" s="304"/>
      <c r="D142" s="304" t="s">
        <v>658</v>
      </c>
      <c r="E142" s="304"/>
      <c r="G142" s="304" t="s">
        <v>287</v>
      </c>
      <c r="H142" s="304"/>
      <c r="J142" s="304" t="s">
        <v>134</v>
      </c>
      <c r="K142" s="304"/>
    </row>
    <row r="143" spans="1:11" ht="14.25">
      <c r="A143" s="131">
        <v>100000</v>
      </c>
      <c r="B143" s="73"/>
      <c r="D143" s="131">
        <v>90000</v>
      </c>
      <c r="E143" s="73">
        <v>11360</v>
      </c>
      <c r="G143" s="131">
        <v>40000</v>
      </c>
      <c r="H143" s="73"/>
      <c r="J143" s="131">
        <v>45000</v>
      </c>
      <c r="K143" s="73">
        <v>30000</v>
      </c>
    </row>
    <row r="144" spans="1:11" ht="14.25">
      <c r="A144" s="80"/>
      <c r="B144" s="73" t="s">
        <v>694</v>
      </c>
      <c r="D144" s="80">
        <v>108000</v>
      </c>
      <c r="E144" s="73">
        <v>114900</v>
      </c>
      <c r="G144" s="80"/>
      <c r="H144" s="73" t="s">
        <v>695</v>
      </c>
      <c r="J144" s="80"/>
      <c r="K144" s="73">
        <v>15000</v>
      </c>
    </row>
    <row r="145" spans="1:11" ht="14.25">
      <c r="A145" s="80"/>
      <c r="B145" s="73"/>
      <c r="D145" s="80"/>
      <c r="E145" s="73">
        <v>61800</v>
      </c>
      <c r="G145" s="80"/>
      <c r="H145" s="73"/>
      <c r="J145" s="80" t="s">
        <v>696</v>
      </c>
      <c r="K145" s="73"/>
    </row>
    <row r="146" spans="1:11" ht="14.25">
      <c r="A146" s="80"/>
      <c r="B146" s="73"/>
      <c r="D146" s="80"/>
      <c r="E146" s="73">
        <v>25800</v>
      </c>
      <c r="G146" s="80"/>
      <c r="H146" s="73"/>
      <c r="J146" s="80"/>
      <c r="K146" s="73"/>
    </row>
    <row r="147" spans="1:11" ht="14.25">
      <c r="A147" s="80"/>
      <c r="B147" s="73"/>
      <c r="D147" s="80"/>
      <c r="E147" s="73">
        <v>4200</v>
      </c>
      <c r="G147" s="80"/>
      <c r="H147" s="73"/>
      <c r="J147" s="80"/>
      <c r="K147" s="73"/>
    </row>
    <row r="148" spans="1:11" ht="14.25">
      <c r="A148" s="80"/>
      <c r="B148" s="73"/>
      <c r="D148" s="80"/>
      <c r="E148" s="73">
        <v>3460</v>
      </c>
      <c r="G148" s="80"/>
      <c r="H148" s="73"/>
      <c r="J148" s="80"/>
      <c r="K148" s="73"/>
    </row>
    <row r="149" spans="1:11" ht="14.25">
      <c r="A149" s="80"/>
      <c r="B149" s="73"/>
      <c r="D149" s="80"/>
      <c r="E149" s="73">
        <v>5680</v>
      </c>
      <c r="G149" s="80"/>
      <c r="H149" s="73"/>
      <c r="J149" s="80"/>
      <c r="K149" s="73"/>
    </row>
    <row r="150" spans="1:11" ht="14.25">
      <c r="A150" s="80"/>
      <c r="B150" s="73"/>
      <c r="D150" s="80"/>
      <c r="E150" s="73">
        <v>10000</v>
      </c>
      <c r="G150" s="80"/>
      <c r="H150" s="73"/>
      <c r="J150" s="80"/>
      <c r="K150" s="73"/>
    </row>
    <row r="151" spans="4:5" ht="14.25">
      <c r="D151" s="150">
        <f>SUM(D143:D144)</f>
        <v>198000</v>
      </c>
      <c r="E151" s="150">
        <f>SUM(E143:E150)</f>
        <v>237200</v>
      </c>
    </row>
    <row r="152" ht="14.25">
      <c r="D152" s="150">
        <f>E151-D151</f>
        <v>39200</v>
      </c>
    </row>
    <row r="153" spans="1:11" ht="14.25">
      <c r="A153" s="304" t="s">
        <v>354</v>
      </c>
      <c r="B153" s="304"/>
      <c r="D153" s="304" t="s">
        <v>296</v>
      </c>
      <c r="E153" s="304"/>
      <c r="G153" s="304" t="s">
        <v>275</v>
      </c>
      <c r="H153" s="304"/>
      <c r="J153" s="304" t="s">
        <v>659</v>
      </c>
      <c r="K153" s="304"/>
    </row>
    <row r="154" spans="1:11" ht="14.25">
      <c r="A154" s="131">
        <v>5000</v>
      </c>
      <c r="B154" s="73">
        <v>7833.33</v>
      </c>
      <c r="D154" s="131">
        <v>1500</v>
      </c>
      <c r="E154" s="73"/>
      <c r="G154" s="131">
        <v>1000</v>
      </c>
      <c r="H154" s="73"/>
      <c r="J154" s="131">
        <v>70000</v>
      </c>
      <c r="K154" s="73"/>
    </row>
    <row r="155" spans="1:11" ht="14.25">
      <c r="A155" s="80">
        <v>10000</v>
      </c>
      <c r="B155" s="73"/>
      <c r="D155" s="80"/>
      <c r="E155" s="73" t="s">
        <v>697</v>
      </c>
      <c r="G155" s="80">
        <v>1694.44</v>
      </c>
      <c r="H155" s="73"/>
      <c r="J155" s="80"/>
      <c r="K155" s="73" t="s">
        <v>698</v>
      </c>
    </row>
    <row r="156" spans="1:11" ht="14.25">
      <c r="A156" s="80"/>
      <c r="B156" s="73">
        <f>(A154+A155-B154)</f>
        <v>7166.67</v>
      </c>
      <c r="D156" s="80"/>
      <c r="E156" s="73"/>
      <c r="G156" s="80"/>
      <c r="H156" s="73" t="s">
        <v>699</v>
      </c>
      <c r="J156" s="80"/>
      <c r="K156" s="73"/>
    </row>
    <row r="157" spans="1:11" ht="14.25">
      <c r="A157" s="80"/>
      <c r="B157" s="73" t="s">
        <v>321</v>
      </c>
      <c r="D157" s="80"/>
      <c r="E157" s="73"/>
      <c r="G157" s="80"/>
      <c r="H157" s="73"/>
      <c r="J157" s="80"/>
      <c r="K157" s="73"/>
    </row>
    <row r="158" spans="1:11" ht="14.25">
      <c r="A158" s="80"/>
      <c r="B158" s="73"/>
      <c r="D158" s="80"/>
      <c r="E158" s="73"/>
      <c r="G158" s="80"/>
      <c r="H158" s="73"/>
      <c r="J158" s="80"/>
      <c r="K158" s="73"/>
    </row>
    <row r="159" spans="1:11" ht="14.25">
      <c r="A159" s="80"/>
      <c r="B159" s="73"/>
      <c r="D159" s="80"/>
      <c r="E159" s="73"/>
      <c r="G159" s="80"/>
      <c r="H159" s="73"/>
      <c r="J159" s="80"/>
      <c r="K159" s="73"/>
    </row>
    <row r="160" spans="1:11" ht="14.25">
      <c r="A160" s="80"/>
      <c r="B160" s="73"/>
      <c r="D160" s="80"/>
      <c r="E160" s="73"/>
      <c r="G160" s="80"/>
      <c r="H160" s="73"/>
      <c r="J160" s="80"/>
      <c r="K160" s="73"/>
    </row>
    <row r="161" spans="1:11" ht="14.25">
      <c r="A161" s="80"/>
      <c r="B161" s="73"/>
      <c r="D161" s="80"/>
      <c r="E161" s="73"/>
      <c r="G161" s="80"/>
      <c r="H161" s="73"/>
      <c r="J161" s="80"/>
      <c r="K161" s="73"/>
    </row>
    <row r="164" spans="1:11" ht="14.25">
      <c r="A164" s="304" t="s">
        <v>660</v>
      </c>
      <c r="B164" s="304"/>
      <c r="D164" s="304" t="s">
        <v>358</v>
      </c>
      <c r="E164" s="304"/>
      <c r="G164" s="304" t="s">
        <v>177</v>
      </c>
      <c r="H164" s="304"/>
      <c r="J164" s="304" t="s">
        <v>700</v>
      </c>
      <c r="K164" s="304"/>
    </row>
    <row r="165" spans="1:11" ht="14.25">
      <c r="A165" s="131">
        <v>2000</v>
      </c>
      <c r="B165" s="73"/>
      <c r="D165" s="131"/>
      <c r="E165" s="73">
        <v>50000</v>
      </c>
      <c r="G165" s="131"/>
      <c r="H165" s="73">
        <v>180000</v>
      </c>
      <c r="J165" s="131">
        <v>30000</v>
      </c>
      <c r="K165" s="73">
        <v>30000</v>
      </c>
    </row>
    <row r="166" spans="1:11" ht="14.25">
      <c r="A166" s="80"/>
      <c r="B166" s="73" t="s">
        <v>701</v>
      </c>
      <c r="D166" s="80" t="s">
        <v>702</v>
      </c>
      <c r="E166" s="73"/>
      <c r="G166" s="80" t="s">
        <v>703</v>
      </c>
      <c r="H166" s="73"/>
      <c r="J166" s="80" t="s">
        <v>696</v>
      </c>
      <c r="K166" s="73"/>
    </row>
    <row r="167" spans="1:11" ht="14.25">
      <c r="A167" s="80"/>
      <c r="B167" s="73"/>
      <c r="D167" s="80"/>
      <c r="E167" s="73"/>
      <c r="G167" s="80"/>
      <c r="H167" s="73"/>
      <c r="J167" s="80"/>
      <c r="K167" s="73"/>
    </row>
    <row r="168" spans="1:11" ht="14.25">
      <c r="A168" s="80"/>
      <c r="B168" s="73"/>
      <c r="D168" s="80"/>
      <c r="E168" s="73"/>
      <c r="G168" s="80"/>
      <c r="H168" s="73"/>
      <c r="J168" s="80"/>
      <c r="K168" s="73"/>
    </row>
    <row r="169" spans="1:11" ht="14.25">
      <c r="A169" s="80"/>
      <c r="B169" s="73"/>
      <c r="D169" s="80"/>
      <c r="E169" s="73"/>
      <c r="G169" s="80"/>
      <c r="H169" s="73"/>
      <c r="J169" s="80"/>
      <c r="K169" s="73"/>
    </row>
    <row r="170" spans="1:11" ht="14.25">
      <c r="A170" s="80"/>
      <c r="B170" s="73"/>
      <c r="D170" s="80"/>
      <c r="E170" s="73"/>
      <c r="G170" s="80"/>
      <c r="H170" s="73"/>
      <c r="J170" s="80"/>
      <c r="K170" s="73"/>
    </row>
    <row r="171" spans="1:11" ht="14.25">
      <c r="A171" s="80"/>
      <c r="B171" s="73"/>
      <c r="D171" s="80"/>
      <c r="E171" s="73"/>
      <c r="G171" s="80"/>
      <c r="H171" s="73"/>
      <c r="J171" s="80"/>
      <c r="K171" s="73"/>
    </row>
    <row r="172" spans="1:11" ht="14.25">
      <c r="A172" s="80"/>
      <c r="B172" s="73"/>
      <c r="D172" s="80"/>
      <c r="E172" s="73"/>
      <c r="G172" s="80"/>
      <c r="H172" s="73"/>
      <c r="J172" s="80"/>
      <c r="K172" s="73"/>
    </row>
    <row r="175" spans="1:11" ht="14.25">
      <c r="A175" s="304" t="s">
        <v>704</v>
      </c>
      <c r="B175" s="304"/>
      <c r="D175" s="304" t="s">
        <v>705</v>
      </c>
      <c r="E175" s="304"/>
      <c r="G175" s="304" t="s">
        <v>13</v>
      </c>
      <c r="H175" s="304"/>
      <c r="J175" s="304" t="s">
        <v>5</v>
      </c>
      <c r="K175" s="304"/>
    </row>
    <row r="176" spans="1:11" ht="14.25">
      <c r="A176" s="131"/>
      <c r="B176" s="73">
        <v>15000</v>
      </c>
      <c r="D176" s="131"/>
      <c r="E176" s="73">
        <v>63500</v>
      </c>
      <c r="G176" s="131"/>
      <c r="H176" s="73">
        <v>3000</v>
      </c>
      <c r="J176" s="131"/>
      <c r="K176" s="73">
        <v>13000</v>
      </c>
    </row>
    <row r="177" spans="1:11" ht="14.25">
      <c r="A177" s="80" t="s">
        <v>706</v>
      </c>
      <c r="B177" s="73"/>
      <c r="D177" s="80" t="s">
        <v>707</v>
      </c>
      <c r="E177" s="73"/>
      <c r="G177" s="80"/>
      <c r="H177" s="73">
        <v>5000</v>
      </c>
      <c r="J177" s="80"/>
      <c r="K177" s="73">
        <v>800</v>
      </c>
    </row>
    <row r="178" spans="1:11" ht="14.25">
      <c r="A178" s="80"/>
      <c r="B178" s="73"/>
      <c r="D178" s="80"/>
      <c r="E178" s="73"/>
      <c r="G178" s="80" t="s">
        <v>708</v>
      </c>
      <c r="H178" s="73"/>
      <c r="J178" s="80" t="s">
        <v>709</v>
      </c>
      <c r="K178" s="73"/>
    </row>
    <row r="179" spans="1:11" ht="14.25">
      <c r="A179" s="80"/>
      <c r="B179" s="73"/>
      <c r="D179" s="80"/>
      <c r="E179" s="73"/>
      <c r="G179" s="80"/>
      <c r="H179" s="73"/>
      <c r="J179" s="80"/>
      <c r="K179" s="73"/>
    </row>
    <row r="180" spans="1:11" ht="14.25">
      <c r="A180" s="80"/>
      <c r="B180" s="73"/>
      <c r="D180" s="80"/>
      <c r="E180" s="73"/>
      <c r="G180" s="80"/>
      <c r="H180" s="73"/>
      <c r="J180" s="80"/>
      <c r="K180" s="73"/>
    </row>
    <row r="181" spans="1:11" ht="14.25">
      <c r="A181" s="80"/>
      <c r="B181" s="73"/>
      <c r="D181" s="80"/>
      <c r="E181" s="73"/>
      <c r="G181" s="80"/>
      <c r="H181" s="73"/>
      <c r="J181" s="80"/>
      <c r="K181" s="73"/>
    </row>
    <row r="182" spans="1:11" ht="14.25">
      <c r="A182" s="80"/>
      <c r="B182" s="73"/>
      <c r="D182" s="80"/>
      <c r="E182" s="73"/>
      <c r="G182" s="80"/>
      <c r="H182" s="73"/>
      <c r="J182" s="80"/>
      <c r="K182" s="73"/>
    </row>
    <row r="183" spans="1:11" ht="14.25">
      <c r="A183" s="80"/>
      <c r="B183" s="73"/>
      <c r="D183" s="80"/>
      <c r="E183" s="73"/>
      <c r="G183" s="80"/>
      <c r="H183" s="73"/>
      <c r="J183" s="80"/>
      <c r="K183" s="73"/>
    </row>
    <row r="186" spans="1:11" ht="14.25">
      <c r="A186" s="304" t="s">
        <v>710</v>
      </c>
      <c r="B186" s="304"/>
      <c r="D186" s="304" t="s">
        <v>711</v>
      </c>
      <c r="E186" s="304"/>
      <c r="G186" s="304" t="s">
        <v>250</v>
      </c>
      <c r="H186" s="304"/>
      <c r="J186" s="304" t="s">
        <v>712</v>
      </c>
      <c r="K186" s="304"/>
    </row>
    <row r="187" spans="1:11" ht="14.25">
      <c r="A187" s="131">
        <v>20000</v>
      </c>
      <c r="B187" s="73"/>
      <c r="D187" s="131">
        <v>3840</v>
      </c>
      <c r="E187" s="73">
        <v>18240</v>
      </c>
      <c r="G187" s="131">
        <v>6000</v>
      </c>
      <c r="H187" s="73">
        <v>23040</v>
      </c>
      <c r="J187" s="131">
        <v>21700</v>
      </c>
      <c r="K187" s="73">
        <v>1000</v>
      </c>
    </row>
    <row r="188" spans="1:11" ht="14.25">
      <c r="A188" s="80"/>
      <c r="B188" s="73" t="s">
        <v>713</v>
      </c>
      <c r="D188" s="80">
        <v>2000</v>
      </c>
      <c r="E188" s="73"/>
      <c r="G188" s="80">
        <v>17040</v>
      </c>
      <c r="H188" s="73">
        <v>90000</v>
      </c>
      <c r="J188" s="80"/>
      <c r="K188" s="73">
        <v>20000</v>
      </c>
    </row>
    <row r="189" spans="1:11" ht="14.25">
      <c r="A189" s="80"/>
      <c r="B189" s="73"/>
      <c r="D189" s="80">
        <v>1400</v>
      </c>
      <c r="E189" s="73"/>
      <c r="G189" s="80">
        <v>114900</v>
      </c>
      <c r="H189" s="73">
        <v>24900</v>
      </c>
      <c r="J189" s="80"/>
      <c r="K189" s="73">
        <v>700</v>
      </c>
    </row>
    <row r="190" spans="1:11" ht="14.25">
      <c r="A190" s="80"/>
      <c r="B190" s="73"/>
      <c r="D190" s="80">
        <v>11000</v>
      </c>
      <c r="E190" s="73"/>
      <c r="G190" s="80" t="s">
        <v>696</v>
      </c>
      <c r="H190" s="73"/>
      <c r="J190" s="80" t="s">
        <v>696</v>
      </c>
      <c r="K190" s="73"/>
    </row>
    <row r="191" spans="1:11" ht="14.25">
      <c r="A191" s="80"/>
      <c r="B191" s="73"/>
      <c r="D191" s="80" t="s">
        <v>696</v>
      </c>
      <c r="E191" s="73"/>
      <c r="G191" s="80"/>
      <c r="H191" s="73"/>
      <c r="J191" s="80"/>
      <c r="K191" s="73"/>
    </row>
    <row r="192" spans="1:11" ht="14.25">
      <c r="A192" s="80"/>
      <c r="B192" s="73"/>
      <c r="D192" s="80"/>
      <c r="E192" s="73"/>
      <c r="G192" s="80"/>
      <c r="H192" s="73"/>
      <c r="J192" s="80"/>
      <c r="K192" s="73"/>
    </row>
    <row r="193" spans="1:11" ht="14.25">
      <c r="A193" s="80"/>
      <c r="B193" s="73"/>
      <c r="D193" s="80"/>
      <c r="E193" s="73"/>
      <c r="G193" s="80"/>
      <c r="H193" s="73"/>
      <c r="J193" s="80"/>
      <c r="K193" s="73"/>
    </row>
    <row r="194" spans="1:11" ht="14.25">
      <c r="A194" s="80"/>
      <c r="B194" s="73"/>
      <c r="D194" s="80"/>
      <c r="E194" s="73"/>
      <c r="G194" s="80"/>
      <c r="H194" s="73"/>
      <c r="J194" s="80"/>
      <c r="K194" s="73"/>
    </row>
    <row r="197" spans="1:11" ht="14.25">
      <c r="A197" s="304" t="s">
        <v>714</v>
      </c>
      <c r="B197" s="304"/>
      <c r="D197" s="304" t="s">
        <v>715</v>
      </c>
      <c r="E197" s="304"/>
      <c r="G197" s="304" t="s">
        <v>716</v>
      </c>
      <c r="H197" s="304"/>
      <c r="J197" s="304" t="s">
        <v>717</v>
      </c>
      <c r="K197" s="304"/>
    </row>
    <row r="198" spans="1:11" ht="14.25">
      <c r="A198" s="131">
        <v>5680</v>
      </c>
      <c r="B198" s="73">
        <v>5680</v>
      </c>
      <c r="D198" s="131">
        <v>120000</v>
      </c>
      <c r="E198" s="73">
        <v>12000</v>
      </c>
      <c r="G198" s="131"/>
      <c r="H198" s="73">
        <v>100000</v>
      </c>
      <c r="J198" s="131">
        <v>10000</v>
      </c>
      <c r="K198" s="73"/>
    </row>
    <row r="199" spans="1:11" ht="14.25">
      <c r="A199" s="80" t="s">
        <v>696</v>
      </c>
      <c r="B199" s="73"/>
      <c r="D199" s="80"/>
      <c r="E199" s="73">
        <v>108000</v>
      </c>
      <c r="G199" s="80" t="s">
        <v>694</v>
      </c>
      <c r="H199" s="73"/>
      <c r="J199" s="80"/>
      <c r="K199" s="73" t="s">
        <v>718</v>
      </c>
    </row>
    <row r="200" spans="1:11" ht="14.25">
      <c r="A200" s="80"/>
      <c r="B200" s="73"/>
      <c r="D200" s="80" t="s">
        <v>696</v>
      </c>
      <c r="E200" s="73"/>
      <c r="G200" s="80"/>
      <c r="H200" s="73"/>
      <c r="J200" s="80"/>
      <c r="K200" s="73"/>
    </row>
    <row r="201" spans="1:11" ht="14.25">
      <c r="A201" s="80"/>
      <c r="B201" s="73"/>
      <c r="D201" s="80"/>
      <c r="E201" s="73"/>
      <c r="G201" s="80"/>
      <c r="H201" s="73"/>
      <c r="J201" s="80"/>
      <c r="K201" s="73"/>
    </row>
    <row r="202" spans="1:11" ht="14.25">
      <c r="A202" s="80"/>
      <c r="B202" s="73"/>
      <c r="D202" s="80"/>
      <c r="E202" s="73"/>
      <c r="G202" s="80"/>
      <c r="H202" s="73"/>
      <c r="J202" s="80"/>
      <c r="K202" s="73"/>
    </row>
    <row r="203" spans="1:11" ht="14.25">
      <c r="A203" s="80"/>
      <c r="B203" s="73"/>
      <c r="D203" s="80"/>
      <c r="E203" s="73"/>
      <c r="G203" s="80"/>
      <c r="H203" s="73"/>
      <c r="J203" s="80"/>
      <c r="K203" s="73"/>
    </row>
    <row r="204" spans="1:11" ht="14.25">
      <c r="A204" s="80"/>
      <c r="B204" s="73"/>
      <c r="D204" s="80"/>
      <c r="E204" s="73"/>
      <c r="G204" s="80"/>
      <c r="H204" s="73"/>
      <c r="J204" s="80"/>
      <c r="K204" s="73"/>
    </row>
    <row r="205" spans="1:11" ht="14.25">
      <c r="A205" s="80"/>
      <c r="B205" s="73"/>
      <c r="D205" s="80"/>
      <c r="E205" s="73"/>
      <c r="G205" s="80"/>
      <c r="H205" s="73"/>
      <c r="J205" s="80"/>
      <c r="K205" s="73"/>
    </row>
    <row r="208" spans="1:11" ht="14.25">
      <c r="A208" s="304" t="s">
        <v>719</v>
      </c>
      <c r="B208" s="304"/>
      <c r="D208" s="304" t="s">
        <v>450</v>
      </c>
      <c r="E208" s="304"/>
      <c r="G208" s="304" t="s">
        <v>451</v>
      </c>
      <c r="H208" s="304"/>
      <c r="J208" s="304" t="s">
        <v>720</v>
      </c>
      <c r="K208" s="304"/>
    </row>
    <row r="209" spans="1:11" ht="14.25">
      <c r="A209" s="131">
        <v>90000</v>
      </c>
      <c r="B209" s="73"/>
      <c r="D209" s="131">
        <v>14000</v>
      </c>
      <c r="E209" s="73">
        <v>14000</v>
      </c>
      <c r="G209" s="131">
        <v>9500</v>
      </c>
      <c r="H209" s="73">
        <v>9500</v>
      </c>
      <c r="J209" s="131">
        <v>4200</v>
      </c>
      <c r="K209" s="73">
        <v>4200</v>
      </c>
    </row>
    <row r="210" spans="1:11" ht="14.25">
      <c r="A210" s="80">
        <v>23500</v>
      </c>
      <c r="B210" s="73"/>
      <c r="D210" s="80" t="s">
        <v>696</v>
      </c>
      <c r="E210" s="73"/>
      <c r="G210" s="80" t="s">
        <v>696</v>
      </c>
      <c r="H210" s="73"/>
      <c r="J210" s="80" t="s">
        <v>696</v>
      </c>
      <c r="K210" s="73"/>
    </row>
    <row r="211" spans="1:11" ht="14.25">
      <c r="A211" s="80"/>
      <c r="B211" s="73" t="s">
        <v>721</v>
      </c>
      <c r="D211" s="80"/>
      <c r="E211" s="73"/>
      <c r="G211" s="80"/>
      <c r="H211" s="73"/>
      <c r="J211" s="80"/>
      <c r="K211" s="73"/>
    </row>
    <row r="212" spans="1:11" ht="14.25">
      <c r="A212" s="80"/>
      <c r="B212" s="73"/>
      <c r="D212" s="80"/>
      <c r="E212" s="73"/>
      <c r="G212" s="80"/>
      <c r="H212" s="73"/>
      <c r="J212" s="80"/>
      <c r="K212" s="73"/>
    </row>
    <row r="213" spans="1:11" ht="14.25">
      <c r="A213" s="80"/>
      <c r="B213" s="73"/>
      <c r="D213" s="80"/>
      <c r="E213" s="73"/>
      <c r="G213" s="80"/>
      <c r="H213" s="73"/>
      <c r="J213" s="80"/>
      <c r="K213" s="73"/>
    </row>
    <row r="214" spans="1:11" ht="14.25">
      <c r="A214" s="80"/>
      <c r="B214" s="73"/>
      <c r="D214" s="80"/>
      <c r="E214" s="73"/>
      <c r="G214" s="80"/>
      <c r="H214" s="73"/>
      <c r="J214" s="80"/>
      <c r="K214" s="73"/>
    </row>
    <row r="215" spans="1:11" ht="14.25">
      <c r="A215" s="80"/>
      <c r="B215" s="73"/>
      <c r="D215" s="80"/>
      <c r="E215" s="73"/>
      <c r="G215" s="80"/>
      <c r="H215" s="73"/>
      <c r="J215" s="80"/>
      <c r="K215" s="73"/>
    </row>
    <row r="216" spans="1:11" ht="14.25">
      <c r="A216" s="80"/>
      <c r="B216" s="73"/>
      <c r="D216" s="80"/>
      <c r="E216" s="73"/>
      <c r="G216" s="80"/>
      <c r="H216" s="73"/>
      <c r="J216" s="80"/>
      <c r="K216" s="73"/>
    </row>
    <row r="219" spans="1:11" ht="14.25">
      <c r="A219" s="304" t="s">
        <v>722</v>
      </c>
      <c r="B219" s="304"/>
      <c r="D219" s="304" t="s">
        <v>130</v>
      </c>
      <c r="E219" s="304"/>
      <c r="G219" s="304" t="s">
        <v>723</v>
      </c>
      <c r="H219" s="304"/>
      <c r="J219" s="304" t="s">
        <v>267</v>
      </c>
      <c r="K219" s="304"/>
    </row>
    <row r="220" spans="1:11" ht="14.25">
      <c r="A220" s="131">
        <v>11500</v>
      </c>
      <c r="B220" s="73"/>
      <c r="D220" s="131">
        <v>55000</v>
      </c>
      <c r="E220" s="73"/>
      <c r="G220" s="131">
        <v>66000</v>
      </c>
      <c r="H220" s="73">
        <v>66000</v>
      </c>
      <c r="J220" s="131">
        <v>25000</v>
      </c>
      <c r="K220" s="73"/>
    </row>
    <row r="221" spans="1:11" ht="14.25">
      <c r="A221" s="80"/>
      <c r="B221" s="73" t="s">
        <v>724</v>
      </c>
      <c r="D221" s="80"/>
      <c r="E221" s="73" t="s">
        <v>725</v>
      </c>
      <c r="G221" s="80" t="s">
        <v>696</v>
      </c>
      <c r="H221" s="73"/>
      <c r="J221" s="80"/>
      <c r="K221" s="73" t="s">
        <v>726</v>
      </c>
    </row>
    <row r="222" spans="1:11" ht="14.25">
      <c r="A222" s="80"/>
      <c r="B222" s="73"/>
      <c r="D222" s="80"/>
      <c r="E222" s="73"/>
      <c r="G222" s="80"/>
      <c r="H222" s="73"/>
      <c r="J222" s="80"/>
      <c r="K222" s="73"/>
    </row>
    <row r="223" spans="1:11" ht="14.25">
      <c r="A223" s="80"/>
      <c r="B223" s="73"/>
      <c r="D223" s="80"/>
      <c r="E223" s="73"/>
      <c r="G223" s="80"/>
      <c r="H223" s="73"/>
      <c r="J223" s="80"/>
      <c r="K223" s="73"/>
    </row>
    <row r="224" spans="1:11" ht="14.25">
      <c r="A224" s="80"/>
      <c r="B224" s="73"/>
      <c r="D224" s="80"/>
      <c r="E224" s="73"/>
      <c r="G224" s="80"/>
      <c r="H224" s="73"/>
      <c r="J224" s="80"/>
      <c r="K224" s="73"/>
    </row>
    <row r="225" spans="1:11" ht="14.25">
      <c r="A225" s="80"/>
      <c r="B225" s="73"/>
      <c r="D225" s="80"/>
      <c r="E225" s="73"/>
      <c r="G225" s="80"/>
      <c r="H225" s="73"/>
      <c r="J225" s="80"/>
      <c r="K225" s="73"/>
    </row>
    <row r="226" spans="1:11" ht="14.25">
      <c r="A226" s="80"/>
      <c r="B226" s="73"/>
      <c r="D226" s="80"/>
      <c r="E226" s="73"/>
      <c r="G226" s="80"/>
      <c r="H226" s="73"/>
      <c r="J226" s="80"/>
      <c r="K226" s="73"/>
    </row>
    <row r="227" spans="1:11" ht="14.25">
      <c r="A227" s="80"/>
      <c r="B227" s="73"/>
      <c r="D227" s="80"/>
      <c r="E227" s="73"/>
      <c r="G227" s="80"/>
      <c r="H227" s="73"/>
      <c r="J227" s="80"/>
      <c r="K227" s="73"/>
    </row>
    <row r="230" spans="1:11" ht="14.25">
      <c r="A230" s="304" t="s">
        <v>268</v>
      </c>
      <c r="B230" s="304"/>
      <c r="D230" s="304" t="s">
        <v>727</v>
      </c>
      <c r="E230" s="304"/>
      <c r="G230" s="304" t="s">
        <v>139</v>
      </c>
      <c r="H230" s="304"/>
      <c r="J230" s="304" t="s">
        <v>273</v>
      </c>
      <c r="K230" s="304"/>
    </row>
    <row r="231" spans="1:11" ht="14.25">
      <c r="A231" s="131">
        <v>3000</v>
      </c>
      <c r="B231" s="73">
        <v>5000</v>
      </c>
      <c r="D231" s="131">
        <v>28000</v>
      </c>
      <c r="E231" s="73">
        <v>28000</v>
      </c>
      <c r="G231" s="131">
        <v>5000</v>
      </c>
      <c r="H231" s="73"/>
      <c r="J231" s="131">
        <v>1000</v>
      </c>
      <c r="K231" s="73">
        <v>1000</v>
      </c>
    </row>
    <row r="232" spans="1:11" ht="14.25">
      <c r="A232" s="80">
        <v>3200</v>
      </c>
      <c r="B232" s="73">
        <v>1200</v>
      </c>
      <c r="D232" s="80"/>
      <c r="E232" s="73"/>
      <c r="G232" s="80"/>
      <c r="H232" s="73" t="s">
        <v>728</v>
      </c>
      <c r="J232" s="80" t="s">
        <v>696</v>
      </c>
      <c r="K232" s="73"/>
    </row>
    <row r="233" spans="1:11" ht="14.25">
      <c r="A233" s="80" t="s">
        <v>696</v>
      </c>
      <c r="B233" s="73"/>
      <c r="D233" s="80" t="s">
        <v>696</v>
      </c>
      <c r="E233" s="73"/>
      <c r="G233" s="80"/>
      <c r="H233" s="73"/>
      <c r="J233" s="80"/>
      <c r="K233" s="73"/>
    </row>
    <row r="234" spans="1:11" ht="14.25">
      <c r="A234" s="80"/>
      <c r="B234" s="73"/>
      <c r="D234" s="80"/>
      <c r="E234" s="73"/>
      <c r="G234" s="80"/>
      <c r="H234" s="73"/>
      <c r="J234" s="80"/>
      <c r="K234" s="73"/>
    </row>
    <row r="235" spans="1:11" ht="14.25">
      <c r="A235" s="80"/>
      <c r="B235" s="73"/>
      <c r="D235" s="80"/>
      <c r="E235" s="73"/>
      <c r="G235" s="80"/>
      <c r="H235" s="73"/>
      <c r="J235" s="80"/>
      <c r="K235" s="73"/>
    </row>
    <row r="236" spans="1:11" ht="14.25">
      <c r="A236" s="80"/>
      <c r="B236" s="73"/>
      <c r="D236" s="80"/>
      <c r="E236" s="73"/>
      <c r="G236" s="80"/>
      <c r="H236" s="73"/>
      <c r="J236" s="80"/>
      <c r="K236" s="73"/>
    </row>
    <row r="237" spans="1:11" ht="14.25">
      <c r="A237" s="80"/>
      <c r="B237" s="73"/>
      <c r="D237" s="80"/>
      <c r="E237" s="73"/>
      <c r="G237" s="80"/>
      <c r="H237" s="73"/>
      <c r="J237" s="80"/>
      <c r="K237" s="73"/>
    </row>
    <row r="238" spans="1:11" ht="14.25">
      <c r="A238" s="80"/>
      <c r="B238" s="73"/>
      <c r="D238" s="80"/>
      <c r="E238" s="73"/>
      <c r="G238" s="80"/>
      <c r="H238" s="73"/>
      <c r="J238" s="80"/>
      <c r="K238" s="73"/>
    </row>
    <row r="241" spans="1:11" ht="14.25">
      <c r="A241" s="304" t="s">
        <v>729</v>
      </c>
      <c r="B241" s="304"/>
      <c r="D241" s="304" t="s">
        <v>730</v>
      </c>
      <c r="E241" s="304"/>
      <c r="G241" s="304" t="s">
        <v>414</v>
      </c>
      <c r="H241" s="304"/>
      <c r="J241" s="304" t="s">
        <v>731</v>
      </c>
      <c r="K241" s="304"/>
    </row>
    <row r="242" spans="1:11" ht="14.25">
      <c r="A242" s="131">
        <v>18240</v>
      </c>
      <c r="B242" s="73">
        <v>21700</v>
      </c>
      <c r="D242" s="131">
        <v>20000</v>
      </c>
      <c r="E242" s="73"/>
      <c r="G242" s="131"/>
      <c r="H242" s="73">
        <v>20000</v>
      </c>
      <c r="J242" s="131">
        <v>5000</v>
      </c>
      <c r="K242" s="73"/>
    </row>
    <row r="243" spans="1:11" ht="14.25">
      <c r="A243" s="80">
        <v>3460</v>
      </c>
      <c r="B243" s="73"/>
      <c r="D243" s="80"/>
      <c r="E243" s="73" t="s">
        <v>713</v>
      </c>
      <c r="G243" s="80" t="s">
        <v>713</v>
      </c>
      <c r="H243" s="73"/>
      <c r="J243" s="80"/>
      <c r="K243" s="73" t="s">
        <v>728</v>
      </c>
    </row>
    <row r="244" spans="1:11" ht="14.25">
      <c r="A244" s="80" t="s">
        <v>696</v>
      </c>
      <c r="B244" s="73"/>
      <c r="D244" s="80"/>
      <c r="E244" s="73"/>
      <c r="G244" s="80"/>
      <c r="H244" s="73"/>
      <c r="J244" s="80"/>
      <c r="K244" s="73"/>
    </row>
    <row r="245" spans="1:11" ht="14.25">
      <c r="A245" s="80"/>
      <c r="B245" s="73"/>
      <c r="D245" s="80"/>
      <c r="E245" s="73"/>
      <c r="G245" s="80"/>
      <c r="H245" s="73"/>
      <c r="J245" s="80"/>
      <c r="K245" s="73"/>
    </row>
    <row r="246" spans="1:11" ht="14.25">
      <c r="A246" s="80"/>
      <c r="B246" s="73"/>
      <c r="D246" s="80"/>
      <c r="E246" s="73"/>
      <c r="G246" s="80"/>
      <c r="H246" s="73"/>
      <c r="J246" s="80"/>
      <c r="K246" s="73"/>
    </row>
    <row r="247" spans="1:11" ht="14.25">
      <c r="A247" s="80"/>
      <c r="B247" s="73"/>
      <c r="D247" s="80"/>
      <c r="E247" s="73"/>
      <c r="G247" s="80"/>
      <c r="H247" s="73"/>
      <c r="J247" s="80"/>
      <c r="K247" s="73"/>
    </row>
    <row r="248" spans="1:11" ht="14.25">
      <c r="A248" s="80"/>
      <c r="B248" s="73"/>
      <c r="D248" s="80"/>
      <c r="E248" s="73"/>
      <c r="G248" s="80"/>
      <c r="H248" s="73"/>
      <c r="J248" s="80"/>
      <c r="K248" s="73"/>
    </row>
    <row r="249" spans="1:11" ht="14.25">
      <c r="A249" s="80"/>
      <c r="B249" s="73"/>
      <c r="D249" s="80"/>
      <c r="E249" s="73"/>
      <c r="G249" s="80"/>
      <c r="H249" s="73"/>
      <c r="J249" s="80"/>
      <c r="K249" s="73"/>
    </row>
    <row r="252" spans="1:11" ht="14.25">
      <c r="A252" s="304" t="s">
        <v>732</v>
      </c>
      <c r="B252" s="304"/>
      <c r="D252" s="304" t="s">
        <v>733</v>
      </c>
      <c r="E252" s="304"/>
      <c r="G252" s="304" t="s">
        <v>245</v>
      </c>
      <c r="H252" s="304"/>
      <c r="J252" s="304" t="s">
        <v>387</v>
      </c>
      <c r="K252" s="304"/>
    </row>
    <row r="253" spans="1:11" ht="14.25">
      <c r="A253" s="131"/>
      <c r="B253" s="73">
        <v>5000</v>
      </c>
      <c r="D253" s="131">
        <v>5000</v>
      </c>
      <c r="E253" s="73"/>
      <c r="G253" s="131"/>
      <c r="H253" s="73">
        <v>5000</v>
      </c>
      <c r="J253" s="131">
        <v>7833.33</v>
      </c>
      <c r="K253" s="73"/>
    </row>
    <row r="254" spans="1:11" ht="14.25">
      <c r="A254" s="80" t="s">
        <v>728</v>
      </c>
      <c r="B254" s="73"/>
      <c r="D254" s="80"/>
      <c r="E254" s="73" t="s">
        <v>728</v>
      </c>
      <c r="G254" s="80" t="s">
        <v>728</v>
      </c>
      <c r="H254" s="73"/>
      <c r="J254" s="80"/>
      <c r="K254" s="73" t="s">
        <v>734</v>
      </c>
    </row>
    <row r="255" spans="1:11" ht="14.25">
      <c r="A255" s="80"/>
      <c r="B255" s="73"/>
      <c r="D255" s="80"/>
      <c r="E255" s="73"/>
      <c r="G255" s="80"/>
      <c r="H255" s="73"/>
      <c r="J255" s="80"/>
      <c r="K255" s="73"/>
    </row>
    <row r="256" spans="1:11" ht="14.25">
      <c r="A256" s="80"/>
      <c r="B256" s="73"/>
      <c r="D256" s="80"/>
      <c r="E256" s="73"/>
      <c r="G256" s="80"/>
      <c r="H256" s="73"/>
      <c r="J256" s="80"/>
      <c r="K256" s="73"/>
    </row>
    <row r="257" spans="1:11" ht="14.25">
      <c r="A257" s="80"/>
      <c r="B257" s="73"/>
      <c r="D257" s="80"/>
      <c r="E257" s="73"/>
      <c r="G257" s="80"/>
      <c r="H257" s="73"/>
      <c r="J257" s="80"/>
      <c r="K257" s="73"/>
    </row>
    <row r="258" spans="1:11" ht="14.25">
      <c r="A258" s="80"/>
      <c r="B258" s="73"/>
      <c r="D258" s="80"/>
      <c r="E258" s="73"/>
      <c r="G258" s="80"/>
      <c r="H258" s="73"/>
      <c r="J258" s="80"/>
      <c r="K258" s="73"/>
    </row>
    <row r="259" spans="1:11" ht="14.25">
      <c r="A259" s="80"/>
      <c r="B259" s="73"/>
      <c r="D259" s="80"/>
      <c r="E259" s="73"/>
      <c r="G259" s="80"/>
      <c r="H259" s="73"/>
      <c r="J259" s="80"/>
      <c r="K259" s="73"/>
    </row>
    <row r="260" spans="1:11" ht="14.25">
      <c r="A260" s="80"/>
      <c r="B260" s="73"/>
      <c r="D260" s="80"/>
      <c r="E260" s="73"/>
      <c r="G260" s="80"/>
      <c r="H260" s="73"/>
      <c r="J260" s="80"/>
      <c r="K260" s="73"/>
    </row>
    <row r="263" spans="1:11" ht="14.25">
      <c r="A263" s="304" t="s">
        <v>735</v>
      </c>
      <c r="B263" s="304"/>
      <c r="D263" s="304" t="s">
        <v>690</v>
      </c>
      <c r="E263" s="304"/>
      <c r="G263" s="304" t="s">
        <v>691</v>
      </c>
      <c r="H263" s="304"/>
      <c r="J263" s="304"/>
      <c r="K263" s="304"/>
    </row>
    <row r="264" spans="1:11" ht="14.25">
      <c r="A264" s="131"/>
      <c r="B264" s="73">
        <v>1694.44</v>
      </c>
      <c r="D264" s="131">
        <v>18000</v>
      </c>
      <c r="E264" s="73"/>
      <c r="G264" s="131"/>
      <c r="H264" s="73">
        <v>18000</v>
      </c>
      <c r="J264" s="131"/>
      <c r="K264" s="73"/>
    </row>
    <row r="265" spans="1:11" ht="14.25">
      <c r="A265" s="80">
        <v>1694.44</v>
      </c>
      <c r="B265" s="73"/>
      <c r="D265" s="80"/>
      <c r="E265" s="73" t="s">
        <v>736</v>
      </c>
      <c r="G265" s="80" t="s">
        <v>736</v>
      </c>
      <c r="H265" s="73"/>
      <c r="J265" s="80"/>
      <c r="K265" s="73"/>
    </row>
    <row r="266" spans="1:11" ht="14.25">
      <c r="A266" s="80"/>
      <c r="B266" s="73"/>
      <c r="D266" s="80"/>
      <c r="E266" s="73"/>
      <c r="G266" s="80"/>
      <c r="H266" s="73"/>
      <c r="J266" s="80"/>
      <c r="K266" s="73"/>
    </row>
    <row r="267" spans="1:11" ht="14.25">
      <c r="A267" s="80"/>
      <c r="B267" s="73"/>
      <c r="D267" s="80"/>
      <c r="E267" s="73"/>
      <c r="G267" s="80"/>
      <c r="H267" s="73"/>
      <c r="J267" s="80"/>
      <c r="K267" s="73"/>
    </row>
    <row r="268" spans="1:11" ht="14.25">
      <c r="A268" s="80"/>
      <c r="B268" s="73"/>
      <c r="D268" s="80"/>
      <c r="E268" s="73"/>
      <c r="G268" s="80"/>
      <c r="H268" s="73"/>
      <c r="J268" s="80"/>
      <c r="K268" s="73"/>
    </row>
    <row r="269" spans="1:11" ht="14.25">
      <c r="A269" s="80"/>
      <c r="B269" s="73"/>
      <c r="D269" s="80"/>
      <c r="E269" s="73"/>
      <c r="G269" s="80"/>
      <c r="H269" s="73"/>
      <c r="J269" s="80"/>
      <c r="K269" s="73"/>
    </row>
    <row r="270" spans="1:11" ht="14.25">
      <c r="A270" s="80"/>
      <c r="B270" s="73"/>
      <c r="D270" s="80"/>
      <c r="E270" s="73"/>
      <c r="G270" s="80"/>
      <c r="H270" s="73"/>
      <c r="J270" s="80"/>
      <c r="K270" s="73"/>
    </row>
    <row r="271" spans="1:11" ht="14.25">
      <c r="A271" s="80"/>
      <c r="B271" s="73"/>
      <c r="D271" s="80"/>
      <c r="E271" s="73"/>
      <c r="G271" s="80"/>
      <c r="H271" s="73"/>
      <c r="J271" s="80"/>
      <c r="K271" s="73"/>
    </row>
    <row r="276" spans="2:12" ht="15" thickBot="1">
      <c r="B276" s="402" t="s">
        <v>281</v>
      </c>
      <c r="C276" s="402"/>
      <c r="D276" s="402"/>
      <c r="E276" s="402"/>
      <c r="I276" s="402" t="s">
        <v>280</v>
      </c>
      <c r="J276" s="402"/>
      <c r="K276" s="402"/>
      <c r="L276" s="402"/>
    </row>
    <row r="277" spans="2:12" ht="15" thickTop="1">
      <c r="B277" t="s">
        <v>354</v>
      </c>
      <c r="C277" s="141">
        <v>7166.67</v>
      </c>
      <c r="D277" s="73">
        <v>63500</v>
      </c>
      <c r="E277" t="s">
        <v>509</v>
      </c>
      <c r="I277" s="143" t="s">
        <v>352</v>
      </c>
      <c r="J277" s="141">
        <v>100000</v>
      </c>
      <c r="K277" s="73">
        <v>39200</v>
      </c>
      <c r="L277" t="s">
        <v>737</v>
      </c>
    </row>
    <row r="278" spans="2:12" ht="14.25">
      <c r="B278" t="s">
        <v>738</v>
      </c>
      <c r="C278" s="142">
        <v>1500</v>
      </c>
      <c r="D278" s="73">
        <v>8000</v>
      </c>
      <c r="E278" t="s">
        <v>13</v>
      </c>
      <c r="I278" s="143" t="s">
        <v>287</v>
      </c>
      <c r="J278" s="142">
        <v>40000</v>
      </c>
      <c r="K278" s="73">
        <v>50000</v>
      </c>
      <c r="L278" s="143" t="s">
        <v>358</v>
      </c>
    </row>
    <row r="279" spans="2:12" ht="14.25">
      <c r="B279" t="s">
        <v>739</v>
      </c>
      <c r="C279" s="142">
        <v>2694.44</v>
      </c>
      <c r="D279" s="73">
        <v>13800</v>
      </c>
      <c r="E279" t="s">
        <v>5</v>
      </c>
      <c r="I279" t="s">
        <v>740</v>
      </c>
      <c r="J279" s="142">
        <v>113500</v>
      </c>
      <c r="K279" s="73">
        <v>180000</v>
      </c>
      <c r="L279" t="s">
        <v>177</v>
      </c>
    </row>
    <row r="280" spans="2:12" ht="14.25">
      <c r="B280" t="s">
        <v>741</v>
      </c>
      <c r="C280" s="142">
        <v>70000</v>
      </c>
      <c r="D280" s="89">
        <v>100000</v>
      </c>
      <c r="E280" t="s">
        <v>742</v>
      </c>
      <c r="I280" s="143" t="s">
        <v>130</v>
      </c>
      <c r="J280" s="142">
        <v>55000</v>
      </c>
      <c r="K280" s="73">
        <v>20000</v>
      </c>
      <c r="L280" t="s">
        <v>743</v>
      </c>
    </row>
    <row r="281" spans="2:12" ht="14.25">
      <c r="B281" t="s">
        <v>744</v>
      </c>
      <c r="C281" s="142">
        <v>2000</v>
      </c>
      <c r="D281" s="89">
        <v>18000</v>
      </c>
      <c r="E281" t="s">
        <v>745</v>
      </c>
      <c r="I281" s="143" t="s">
        <v>387</v>
      </c>
      <c r="J281" s="142">
        <v>7833.33</v>
      </c>
      <c r="K281" s="73">
        <v>20000</v>
      </c>
      <c r="L281" t="s">
        <v>746</v>
      </c>
    </row>
    <row r="282" spans="2:12" ht="14.25">
      <c r="B282" t="s">
        <v>747</v>
      </c>
      <c r="C282" s="142">
        <v>20000</v>
      </c>
      <c r="D282" s="89"/>
      <c r="I282" s="143" t="s">
        <v>690</v>
      </c>
      <c r="J282" s="142">
        <v>18000</v>
      </c>
      <c r="K282" s="73">
        <v>1694.44</v>
      </c>
      <c r="L282" t="s">
        <v>735</v>
      </c>
    </row>
    <row r="283" spans="2:12" ht="14.25">
      <c r="B283" t="s">
        <v>717</v>
      </c>
      <c r="C283" s="142">
        <v>10000</v>
      </c>
      <c r="D283" s="73"/>
      <c r="I283" s="143"/>
      <c r="J283" s="142"/>
      <c r="K283" s="73">
        <v>5000</v>
      </c>
      <c r="L283" t="s">
        <v>245</v>
      </c>
    </row>
    <row r="284" spans="2:11" ht="14.25">
      <c r="B284" t="s">
        <v>748</v>
      </c>
      <c r="C284" s="142">
        <v>11500</v>
      </c>
      <c r="D284" s="73"/>
      <c r="I284" s="143"/>
      <c r="J284" s="142"/>
      <c r="K284" s="73"/>
    </row>
    <row r="285" spans="2:12" ht="15" thickBot="1">
      <c r="B285" t="s">
        <v>323</v>
      </c>
      <c r="C285" s="142">
        <v>25000</v>
      </c>
      <c r="D285" s="73"/>
      <c r="I285" s="156" t="s">
        <v>423</v>
      </c>
      <c r="J285" s="157">
        <f>SUM(J277:J282)</f>
        <v>334333.33</v>
      </c>
      <c r="K285" s="158">
        <f>SUM(K277:K283)</f>
        <v>315894.44</v>
      </c>
      <c r="L285" s="153" t="s">
        <v>424</v>
      </c>
    </row>
    <row r="286" spans="2:11" ht="15" thickTop="1">
      <c r="B286" t="s">
        <v>139</v>
      </c>
      <c r="C286" s="142">
        <v>5000</v>
      </c>
      <c r="D286" s="73"/>
      <c r="I286" s="143"/>
      <c r="J286" s="142"/>
      <c r="K286" s="73"/>
    </row>
    <row r="287" spans="2:12" ht="14.25">
      <c r="B287" t="s">
        <v>749</v>
      </c>
      <c r="C287" s="152">
        <v>20000</v>
      </c>
      <c r="D287" s="73"/>
      <c r="I287" s="143"/>
      <c r="K287" s="220">
        <f>J285-K285</f>
        <v>18438.890000000014</v>
      </c>
      <c r="L287" s="91" t="s">
        <v>320</v>
      </c>
    </row>
    <row r="288" spans="2:11" ht="14.25">
      <c r="B288" t="s">
        <v>750</v>
      </c>
      <c r="C288" s="142">
        <v>5000</v>
      </c>
      <c r="D288" s="73"/>
      <c r="I288" s="143"/>
      <c r="J288" s="142"/>
      <c r="K288" s="73"/>
    </row>
    <row r="289" spans="2:11" ht="14.25">
      <c r="B289" t="s">
        <v>751</v>
      </c>
      <c r="C289" s="142">
        <v>5000</v>
      </c>
      <c r="D289" s="73"/>
      <c r="I289" s="143"/>
      <c r="J289" s="142"/>
      <c r="K289" s="73"/>
    </row>
    <row r="290" spans="3:11" ht="14.25">
      <c r="C290" s="142"/>
      <c r="D290" s="73"/>
      <c r="I290" s="143"/>
      <c r="J290" s="142"/>
      <c r="K290" s="73"/>
    </row>
    <row r="291" spans="2:11" ht="15" thickBot="1">
      <c r="B291" s="153" t="s">
        <v>421</v>
      </c>
      <c r="C291" s="154">
        <f>SUM(C277:C290)</f>
        <v>184861.11</v>
      </c>
      <c r="D291" s="155">
        <f>SUM(D277:D282)</f>
        <v>203300</v>
      </c>
      <c r="E291" s="153" t="s">
        <v>422</v>
      </c>
      <c r="I291" s="143"/>
      <c r="J291" s="142"/>
      <c r="K291" s="73"/>
    </row>
    <row r="292" spans="3:11" ht="15" thickTop="1">
      <c r="C292" s="140"/>
      <c r="I292" s="143"/>
      <c r="J292" s="142"/>
      <c r="K292" s="73"/>
    </row>
    <row r="293" spans="2:11" ht="14.25">
      <c r="B293" s="91" t="s">
        <v>320</v>
      </c>
      <c r="C293" s="221">
        <f>D291-C291</f>
        <v>18438.890000000014</v>
      </c>
      <c r="I293" s="143"/>
      <c r="J293" s="142"/>
      <c r="K293" s="73"/>
    </row>
  </sheetData>
  <sheetProtection/>
  <mergeCells count="192">
    <mergeCell ref="A1:F1"/>
    <mergeCell ref="A2:D2"/>
    <mergeCell ref="A3:D3"/>
    <mergeCell ref="A4:D4"/>
    <mergeCell ref="A5:D5"/>
    <mergeCell ref="A6:D6"/>
    <mergeCell ref="A13:D13"/>
    <mergeCell ref="A14:D14"/>
    <mergeCell ref="A15:D15"/>
    <mergeCell ref="A16:D16"/>
    <mergeCell ref="A17:D17"/>
    <mergeCell ref="A18:D18"/>
    <mergeCell ref="A7:D7"/>
    <mergeCell ref="A8:D8"/>
    <mergeCell ref="A9:D9"/>
    <mergeCell ref="A10:D10"/>
    <mergeCell ref="A11:D11"/>
    <mergeCell ref="A12:D12"/>
    <mergeCell ref="A19:D19"/>
    <mergeCell ref="A24:F24"/>
    <mergeCell ref="B25:D25"/>
    <mergeCell ref="H25:L30"/>
    <mergeCell ref="B26:D26"/>
    <mergeCell ref="B27:D27"/>
    <mergeCell ref="B28:D28"/>
    <mergeCell ref="B29:D29"/>
    <mergeCell ref="B30:D30"/>
    <mergeCell ref="H40:L48"/>
    <mergeCell ref="B41:D41"/>
    <mergeCell ref="B42:D42"/>
    <mergeCell ref="B43:D43"/>
    <mergeCell ref="B44:D44"/>
    <mergeCell ref="B45:D45"/>
    <mergeCell ref="B31:D31"/>
    <mergeCell ref="B32:D32"/>
    <mergeCell ref="B33:D33"/>
    <mergeCell ref="B34:D34"/>
    <mergeCell ref="B35:D35"/>
    <mergeCell ref="B36:D36"/>
    <mergeCell ref="B46:D46"/>
    <mergeCell ref="B47:D47"/>
    <mergeCell ref="B48:D48"/>
    <mergeCell ref="B49:D49"/>
    <mergeCell ref="B50:D50"/>
    <mergeCell ref="B51:D51"/>
    <mergeCell ref="B37:D37"/>
    <mergeCell ref="B38:D38"/>
    <mergeCell ref="B39:D39"/>
    <mergeCell ref="B40:D40"/>
    <mergeCell ref="B52:D52"/>
    <mergeCell ref="H52:L59"/>
    <mergeCell ref="B53:D53"/>
    <mergeCell ref="B54:D54"/>
    <mergeCell ref="B55:D55"/>
    <mergeCell ref="B56:D56"/>
    <mergeCell ref="B57:D57"/>
    <mergeCell ref="B58:D58"/>
    <mergeCell ref="B59:D59"/>
    <mergeCell ref="B66:D66"/>
    <mergeCell ref="B67:D67"/>
    <mergeCell ref="B68:D68"/>
    <mergeCell ref="H68:L72"/>
    <mergeCell ref="B69:D69"/>
    <mergeCell ref="B70:D70"/>
    <mergeCell ref="B71:D71"/>
    <mergeCell ref="B72:D72"/>
    <mergeCell ref="B60:D60"/>
    <mergeCell ref="B61:D61"/>
    <mergeCell ref="B62:D62"/>
    <mergeCell ref="B63:D63"/>
    <mergeCell ref="B64:D64"/>
    <mergeCell ref="B65:D65"/>
    <mergeCell ref="H83:L90"/>
    <mergeCell ref="B84:D84"/>
    <mergeCell ref="B85:D85"/>
    <mergeCell ref="B86:D86"/>
    <mergeCell ref="B87:D87"/>
    <mergeCell ref="B73:D73"/>
    <mergeCell ref="B74:D74"/>
    <mergeCell ref="B75:D75"/>
    <mergeCell ref="B76:D76"/>
    <mergeCell ref="B77:D77"/>
    <mergeCell ref="B78:D78"/>
    <mergeCell ref="B88:D88"/>
    <mergeCell ref="B89:D89"/>
    <mergeCell ref="B90:D90"/>
    <mergeCell ref="B91:D91"/>
    <mergeCell ref="B92:D92"/>
    <mergeCell ref="B93:D93"/>
    <mergeCell ref="B79:D79"/>
    <mergeCell ref="B80:D80"/>
    <mergeCell ref="B81:D81"/>
    <mergeCell ref="B82:D82"/>
    <mergeCell ref="B83:D83"/>
    <mergeCell ref="B100:D100"/>
    <mergeCell ref="B101:D101"/>
    <mergeCell ref="B102:D102"/>
    <mergeCell ref="B103:D103"/>
    <mergeCell ref="B104:D104"/>
    <mergeCell ref="B105:D105"/>
    <mergeCell ref="B94:D94"/>
    <mergeCell ref="B95:D95"/>
    <mergeCell ref="B96:D96"/>
    <mergeCell ref="B97:D97"/>
    <mergeCell ref="B98:D98"/>
    <mergeCell ref="B99:D99"/>
    <mergeCell ref="B111:D111"/>
    <mergeCell ref="B112:D112"/>
    <mergeCell ref="B113:D113"/>
    <mergeCell ref="H113:K116"/>
    <mergeCell ref="B114:D114"/>
    <mergeCell ref="B115:D115"/>
    <mergeCell ref="B116:D116"/>
    <mergeCell ref="B106:D106"/>
    <mergeCell ref="B107:D107"/>
    <mergeCell ref="B108:D108"/>
    <mergeCell ref="H108:K110"/>
    <mergeCell ref="B109:D109"/>
    <mergeCell ref="B110:D110"/>
    <mergeCell ref="B117:D117"/>
    <mergeCell ref="B118:D118"/>
    <mergeCell ref="B119:D119"/>
    <mergeCell ref="B120:D120"/>
    <mergeCell ref="B121:D121"/>
    <mergeCell ref="H121:L137"/>
    <mergeCell ref="B122:D122"/>
    <mergeCell ref="B123:D123"/>
    <mergeCell ref="B124:D124"/>
    <mergeCell ref="B125:D125"/>
    <mergeCell ref="B132:D132"/>
    <mergeCell ref="B133:D133"/>
    <mergeCell ref="B134:D134"/>
    <mergeCell ref="B135:D135"/>
    <mergeCell ref="B136:D136"/>
    <mergeCell ref="B137:D137"/>
    <mergeCell ref="B126:D126"/>
    <mergeCell ref="B127:D127"/>
    <mergeCell ref="B128:D128"/>
    <mergeCell ref="B129:D129"/>
    <mergeCell ref="B130:D130"/>
    <mergeCell ref="B131:D131"/>
    <mergeCell ref="A140:N140"/>
    <mergeCell ref="A142:B142"/>
    <mergeCell ref="D142:E142"/>
    <mergeCell ref="G142:H142"/>
    <mergeCell ref="J142:K142"/>
    <mergeCell ref="A153:B153"/>
    <mergeCell ref="D153:E153"/>
    <mergeCell ref="G153:H153"/>
    <mergeCell ref="J153:K153"/>
    <mergeCell ref="A186:B186"/>
    <mergeCell ref="D186:E186"/>
    <mergeCell ref="G186:H186"/>
    <mergeCell ref="J186:K186"/>
    <mergeCell ref="A197:B197"/>
    <mergeCell ref="D197:E197"/>
    <mergeCell ref="G197:H197"/>
    <mergeCell ref="J197:K197"/>
    <mergeCell ref="A164:B164"/>
    <mergeCell ref="D164:E164"/>
    <mergeCell ref="G164:H164"/>
    <mergeCell ref="J164:K164"/>
    <mergeCell ref="A175:B175"/>
    <mergeCell ref="D175:E175"/>
    <mergeCell ref="G175:H175"/>
    <mergeCell ref="J175:K175"/>
    <mergeCell ref="A230:B230"/>
    <mergeCell ref="D230:E230"/>
    <mergeCell ref="G230:H230"/>
    <mergeCell ref="J230:K230"/>
    <mergeCell ref="A241:B241"/>
    <mergeCell ref="D241:E241"/>
    <mergeCell ref="G241:H241"/>
    <mergeCell ref="J241:K241"/>
    <mergeCell ref="A208:B208"/>
    <mergeCell ref="D208:E208"/>
    <mergeCell ref="G208:H208"/>
    <mergeCell ref="J208:K208"/>
    <mergeCell ref="A219:B219"/>
    <mergeCell ref="D219:E219"/>
    <mergeCell ref="G219:H219"/>
    <mergeCell ref="J219:K219"/>
    <mergeCell ref="B276:E276"/>
    <mergeCell ref="I276:L276"/>
    <mergeCell ref="A252:B252"/>
    <mergeCell ref="D252:E252"/>
    <mergeCell ref="G252:H252"/>
    <mergeCell ref="J252:K252"/>
    <mergeCell ref="A263:B263"/>
    <mergeCell ref="D263:E263"/>
    <mergeCell ref="G263:H263"/>
    <mergeCell ref="J263:K26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H183"/>
  <sheetViews>
    <sheetView zoomScale="170" zoomScaleNormal="170" zoomScalePageLayoutView="0" workbookViewId="0" topLeftCell="A15">
      <selection activeCell="F182" sqref="F182"/>
    </sheetView>
  </sheetViews>
  <sheetFormatPr defaultColWidth="9.140625" defaultRowHeight="15"/>
  <cols>
    <col min="1" max="1" width="11.421875" style="0" bestFit="1" customWidth="1"/>
    <col min="6" max="7" width="16.421875" style="0" bestFit="1" customWidth="1"/>
  </cols>
  <sheetData>
    <row r="2" ht="15" thickBot="1"/>
    <row r="3" spans="1:8" ht="14.25">
      <c r="A3" s="407" t="s">
        <v>628</v>
      </c>
      <c r="B3" s="408"/>
      <c r="C3" s="408"/>
      <c r="D3" s="408"/>
      <c r="E3" s="408"/>
      <c r="F3" s="408"/>
      <c r="G3" s="408"/>
      <c r="H3" s="409"/>
    </row>
    <row r="4" spans="1:8" ht="14.25">
      <c r="A4" s="116"/>
      <c r="H4" s="132"/>
    </row>
    <row r="5" spans="1:8" ht="14.25">
      <c r="A5" s="116"/>
      <c r="H5" s="132"/>
    </row>
    <row r="6" spans="1:8" ht="14.25">
      <c r="A6" s="116"/>
      <c r="B6" s="87" t="s">
        <v>361</v>
      </c>
      <c r="C6" s="87" t="s">
        <v>351</v>
      </c>
      <c r="D6" s="87"/>
      <c r="E6" s="87"/>
      <c r="F6" s="88" t="s">
        <v>2</v>
      </c>
      <c r="G6" s="88" t="s">
        <v>3</v>
      </c>
      <c r="H6" s="132"/>
    </row>
    <row r="7" spans="1:8" ht="14.25">
      <c r="A7" s="116"/>
      <c r="B7" s="70">
        <v>44926</v>
      </c>
      <c r="C7" s="378" t="s">
        <v>629</v>
      </c>
      <c r="D7" s="379"/>
      <c r="E7" s="380"/>
      <c r="F7" s="69">
        <v>50000</v>
      </c>
      <c r="G7" s="69"/>
      <c r="H7" s="132"/>
    </row>
    <row r="8" spans="1:8" ht="14.25">
      <c r="A8" s="116"/>
      <c r="B8" s="68"/>
      <c r="C8" s="378" t="s">
        <v>320</v>
      </c>
      <c r="D8" s="379"/>
      <c r="E8" s="380"/>
      <c r="F8" s="69"/>
      <c r="G8" s="69">
        <v>50000</v>
      </c>
      <c r="H8" s="132"/>
    </row>
    <row r="9" spans="1:8" ht="14.25">
      <c r="A9" s="116"/>
      <c r="F9" s="81"/>
      <c r="G9" s="81"/>
      <c r="H9" s="132"/>
    </row>
    <row r="10" spans="1:8" ht="14.25">
      <c r="A10" s="116"/>
      <c r="F10" s="81"/>
      <c r="G10" s="81"/>
      <c r="H10" s="132"/>
    </row>
    <row r="11" spans="1:8" ht="14.25">
      <c r="A11" s="116" t="s">
        <v>630</v>
      </c>
      <c r="B11" s="87" t="s">
        <v>361</v>
      </c>
      <c r="C11" s="87" t="s">
        <v>351</v>
      </c>
      <c r="D11" s="87"/>
      <c r="E11" s="87"/>
      <c r="F11" s="88" t="s">
        <v>2</v>
      </c>
      <c r="G11" s="88" t="s">
        <v>3</v>
      </c>
      <c r="H11" s="132"/>
    </row>
    <row r="12" spans="1:8" ht="14.25">
      <c r="A12" s="116"/>
      <c r="B12" s="70">
        <v>44926</v>
      </c>
      <c r="C12" s="378" t="s">
        <v>320</v>
      </c>
      <c r="D12" s="379"/>
      <c r="E12" s="380"/>
      <c r="F12" s="69">
        <v>50000</v>
      </c>
      <c r="G12" s="69"/>
      <c r="H12" s="132"/>
    </row>
    <row r="13" spans="1:8" ht="14.25">
      <c r="A13" s="116"/>
      <c r="B13" s="68"/>
      <c r="C13" s="378" t="s">
        <v>151</v>
      </c>
      <c r="D13" s="379"/>
      <c r="E13" s="380"/>
      <c r="F13" s="69"/>
      <c r="G13" s="69">
        <v>50000</v>
      </c>
      <c r="H13" s="132"/>
    </row>
    <row r="14" spans="1:8" ht="14.25">
      <c r="A14" s="116"/>
      <c r="F14" s="81"/>
      <c r="G14" s="81"/>
      <c r="H14" s="132"/>
    </row>
    <row r="15" spans="1:8" ht="14.25">
      <c r="A15" s="116"/>
      <c r="F15" s="81"/>
      <c r="G15" s="81"/>
      <c r="H15" s="132"/>
    </row>
    <row r="16" spans="1:8" ht="14.25">
      <c r="A16" s="116" t="s">
        <v>631</v>
      </c>
      <c r="B16" s="87" t="s">
        <v>361</v>
      </c>
      <c r="C16" s="87" t="s">
        <v>351</v>
      </c>
      <c r="D16" s="87"/>
      <c r="E16" s="87"/>
      <c r="F16" s="88" t="s">
        <v>2</v>
      </c>
      <c r="G16" s="88" t="s">
        <v>3</v>
      </c>
      <c r="H16" s="132"/>
    </row>
    <row r="17" spans="1:8" ht="14.25">
      <c r="A17" s="116"/>
      <c r="B17" s="70">
        <v>44926</v>
      </c>
      <c r="C17" s="378" t="s">
        <v>320</v>
      </c>
      <c r="D17" s="379"/>
      <c r="E17" s="380"/>
      <c r="F17" s="69">
        <v>50000</v>
      </c>
      <c r="G17" s="69"/>
      <c r="H17" s="132"/>
    </row>
    <row r="18" spans="1:8" ht="14.25">
      <c r="A18" s="116"/>
      <c r="B18" s="68"/>
      <c r="C18" s="378" t="s">
        <v>18</v>
      </c>
      <c r="D18" s="379"/>
      <c r="E18" s="380"/>
      <c r="F18" s="69"/>
      <c r="G18" s="69">
        <v>50000</v>
      </c>
      <c r="H18" s="132"/>
    </row>
    <row r="19" spans="1:8" ht="14.25">
      <c r="A19" s="116"/>
      <c r="F19" s="81"/>
      <c r="G19" s="81"/>
      <c r="H19" s="132"/>
    </row>
    <row r="20" spans="1:8" ht="14.25">
      <c r="A20" s="116" t="s">
        <v>632</v>
      </c>
      <c r="B20" s="87" t="s">
        <v>361</v>
      </c>
      <c r="C20" s="87" t="s">
        <v>351</v>
      </c>
      <c r="D20" s="87"/>
      <c r="E20" s="87"/>
      <c r="F20" s="88" t="s">
        <v>2</v>
      </c>
      <c r="G20" s="88" t="s">
        <v>3</v>
      </c>
      <c r="H20" s="132"/>
    </row>
    <row r="21" spans="1:8" ht="14.25">
      <c r="A21" s="116"/>
      <c r="B21" s="70">
        <v>44805</v>
      </c>
      <c r="C21" s="378" t="s">
        <v>633</v>
      </c>
      <c r="D21" s="379"/>
      <c r="E21" s="380"/>
      <c r="F21" s="69">
        <v>10000</v>
      </c>
      <c r="G21" s="69"/>
      <c r="H21" s="132"/>
    </row>
    <row r="22" spans="1:8" ht="14.25">
      <c r="A22" s="116"/>
      <c r="B22" s="68"/>
      <c r="C22" s="378" t="s">
        <v>18</v>
      </c>
      <c r="D22" s="379"/>
      <c r="E22" s="380"/>
      <c r="F22" s="69"/>
      <c r="G22" s="69">
        <v>10000</v>
      </c>
      <c r="H22" s="132"/>
    </row>
    <row r="23" spans="1:8" ht="14.25">
      <c r="A23" s="116"/>
      <c r="F23" s="81"/>
      <c r="G23" s="81"/>
      <c r="H23" s="132"/>
    </row>
    <row r="24" spans="1:8" ht="14.25">
      <c r="A24" s="116"/>
      <c r="B24" s="87" t="s">
        <v>361</v>
      </c>
      <c r="C24" s="87" t="s">
        <v>351</v>
      </c>
      <c r="D24" s="87"/>
      <c r="E24" s="87"/>
      <c r="F24" s="88" t="s">
        <v>2</v>
      </c>
      <c r="G24" s="88" t="s">
        <v>3</v>
      </c>
      <c r="H24" s="132"/>
    </row>
    <row r="25" spans="1:8" ht="14.25">
      <c r="A25" s="116"/>
      <c r="B25" s="70">
        <v>44926</v>
      </c>
      <c r="C25" s="378" t="s">
        <v>320</v>
      </c>
      <c r="D25" s="379"/>
      <c r="E25" s="380"/>
      <c r="F25" s="69">
        <v>50000</v>
      </c>
      <c r="G25" s="69"/>
      <c r="H25" s="132"/>
    </row>
    <row r="26" spans="1:8" ht="14.25">
      <c r="A26" s="116"/>
      <c r="B26" s="70"/>
      <c r="C26" s="378" t="s">
        <v>633</v>
      </c>
      <c r="D26" s="379"/>
      <c r="E26" s="380"/>
      <c r="F26" s="69"/>
      <c r="G26" s="69">
        <v>10000</v>
      </c>
      <c r="H26" s="132"/>
    </row>
    <row r="27" spans="1:8" ht="14.25">
      <c r="A27" s="116"/>
      <c r="B27" s="68"/>
      <c r="C27" s="378" t="s">
        <v>18</v>
      </c>
      <c r="D27" s="379"/>
      <c r="E27" s="380"/>
      <c r="F27" s="69"/>
      <c r="G27" s="69">
        <v>40000</v>
      </c>
      <c r="H27" s="132"/>
    </row>
    <row r="28" spans="1:8" ht="15" thickBot="1">
      <c r="A28" s="138"/>
      <c r="B28" s="109"/>
      <c r="C28" s="109"/>
      <c r="D28" s="109"/>
      <c r="E28" s="109"/>
      <c r="F28" s="202"/>
      <c r="G28" s="202"/>
      <c r="H28" s="139"/>
    </row>
    <row r="29" spans="6:7" ht="14.25">
      <c r="F29" s="73"/>
      <c r="G29" s="73"/>
    </row>
    <row r="30" spans="6:7" ht="15" thickBot="1">
      <c r="F30" s="73"/>
      <c r="G30" s="73"/>
    </row>
    <row r="31" spans="1:8" ht="14.25">
      <c r="A31" s="407" t="s">
        <v>634</v>
      </c>
      <c r="B31" s="408"/>
      <c r="C31" s="408"/>
      <c r="D31" s="408"/>
      <c r="E31" s="408"/>
      <c r="F31" s="408"/>
      <c r="G31" s="408"/>
      <c r="H31" s="409"/>
    </row>
    <row r="32" spans="1:8" ht="14.25">
      <c r="A32" s="116"/>
      <c r="H32" s="132"/>
    </row>
    <row r="33" spans="1:8" ht="14.25">
      <c r="A33" s="116"/>
      <c r="H33" s="132"/>
    </row>
    <row r="34" spans="1:8" ht="14.25">
      <c r="A34" s="116"/>
      <c r="B34" s="87" t="s">
        <v>361</v>
      </c>
      <c r="C34" s="87" t="s">
        <v>351</v>
      </c>
      <c r="D34" s="87"/>
      <c r="E34" s="87"/>
      <c r="F34" s="88" t="s">
        <v>2</v>
      </c>
      <c r="G34" s="88" t="s">
        <v>3</v>
      </c>
      <c r="H34" s="132"/>
    </row>
    <row r="35" spans="1:8" ht="14.25">
      <c r="A35" s="116"/>
      <c r="B35" s="70">
        <v>44926</v>
      </c>
      <c r="C35" s="378" t="s">
        <v>629</v>
      </c>
      <c r="D35" s="379"/>
      <c r="E35" s="380"/>
      <c r="F35" s="69" t="s">
        <v>171</v>
      </c>
      <c r="G35" s="69"/>
      <c r="H35" s="132"/>
    </row>
    <row r="36" spans="1:8" ht="14.25">
      <c r="A36" s="116"/>
      <c r="B36" s="68"/>
      <c r="C36" s="378" t="s">
        <v>320</v>
      </c>
      <c r="D36" s="379"/>
      <c r="E36" s="380"/>
      <c r="F36" s="69"/>
      <c r="G36" s="69" t="s">
        <v>171</v>
      </c>
      <c r="H36" s="132"/>
    </row>
    <row r="37" spans="1:8" ht="14.25">
      <c r="A37" s="116"/>
      <c r="F37" s="81"/>
      <c r="G37" s="81"/>
      <c r="H37" s="132"/>
    </row>
    <row r="38" spans="1:8" ht="14.25">
      <c r="A38" s="116"/>
      <c r="F38" s="81"/>
      <c r="G38" s="81"/>
      <c r="H38" s="132"/>
    </row>
    <row r="39" spans="1:8" ht="14.25">
      <c r="A39" s="116" t="s">
        <v>630</v>
      </c>
      <c r="B39" s="87" t="s">
        <v>361</v>
      </c>
      <c r="C39" s="87" t="s">
        <v>351</v>
      </c>
      <c r="D39" s="87"/>
      <c r="E39" s="87"/>
      <c r="F39" s="88" t="s">
        <v>2</v>
      </c>
      <c r="G39" s="88" t="s">
        <v>3</v>
      </c>
      <c r="H39" s="132"/>
    </row>
    <row r="40" spans="1:8" ht="14.25">
      <c r="A40" s="116"/>
      <c r="B40" s="70">
        <v>44926</v>
      </c>
      <c r="C40" s="378" t="s">
        <v>320</v>
      </c>
      <c r="D40" s="379"/>
      <c r="E40" s="380"/>
      <c r="F40" s="69" t="s">
        <v>171</v>
      </c>
      <c r="G40" s="69"/>
      <c r="H40" s="132"/>
    </row>
    <row r="41" spans="1:8" ht="14.25">
      <c r="A41" s="116"/>
      <c r="B41" s="70"/>
      <c r="C41" s="378" t="s">
        <v>635</v>
      </c>
      <c r="D41" s="379"/>
      <c r="E41" s="380"/>
      <c r="F41" s="69"/>
      <c r="G41" s="69" t="s">
        <v>171</v>
      </c>
      <c r="H41" s="132"/>
    </row>
    <row r="42" spans="1:8" ht="14.25">
      <c r="A42" s="116"/>
      <c r="B42" s="68"/>
      <c r="C42" s="378" t="s">
        <v>636</v>
      </c>
      <c r="D42" s="379"/>
      <c r="E42" s="380"/>
      <c r="F42" s="69"/>
      <c r="G42" s="69" t="s">
        <v>171</v>
      </c>
      <c r="H42" s="132"/>
    </row>
    <row r="43" spans="1:8" ht="14.25">
      <c r="A43" s="116"/>
      <c r="B43" s="203"/>
      <c r="C43" s="203"/>
      <c r="D43" s="203"/>
      <c r="E43" s="203"/>
      <c r="F43" s="203"/>
      <c r="G43" s="203"/>
      <c r="H43" s="132"/>
    </row>
    <row r="44" spans="1:8" ht="14.25">
      <c r="A44" s="116"/>
      <c r="B44" s="87" t="s">
        <v>361</v>
      </c>
      <c r="C44" s="87" t="s">
        <v>351</v>
      </c>
      <c r="D44" s="87"/>
      <c r="E44" s="87"/>
      <c r="F44" s="88" t="s">
        <v>2</v>
      </c>
      <c r="G44" s="88" t="s">
        <v>3</v>
      </c>
      <c r="H44" s="132"/>
    </row>
    <row r="45" spans="1:8" ht="14.25">
      <c r="A45" s="116"/>
      <c r="B45" s="70">
        <v>44926</v>
      </c>
      <c r="C45" s="378" t="s">
        <v>635</v>
      </c>
      <c r="D45" s="379"/>
      <c r="E45" s="380"/>
      <c r="F45" s="69" t="s">
        <v>171</v>
      </c>
      <c r="G45" s="69"/>
      <c r="H45" s="132"/>
    </row>
    <row r="46" spans="1:8" ht="14.25">
      <c r="A46" s="116"/>
      <c r="B46" s="70"/>
      <c r="C46" s="378" t="s">
        <v>636</v>
      </c>
      <c r="D46" s="379"/>
      <c r="E46" s="380"/>
      <c r="F46" s="69" t="s">
        <v>171</v>
      </c>
      <c r="G46" s="69"/>
      <c r="H46" s="132"/>
    </row>
    <row r="47" spans="1:8" ht="14.25">
      <c r="A47" s="116"/>
      <c r="B47" s="68"/>
      <c r="C47" s="378" t="s">
        <v>18</v>
      </c>
      <c r="D47" s="379"/>
      <c r="E47" s="380"/>
      <c r="F47" s="69"/>
      <c r="G47" s="69" t="s">
        <v>171</v>
      </c>
      <c r="H47" s="132"/>
    </row>
    <row r="48" spans="1:8" ht="14.25">
      <c r="A48" s="116"/>
      <c r="B48" s="203"/>
      <c r="C48" s="203"/>
      <c r="D48" s="203"/>
      <c r="E48" s="203"/>
      <c r="F48" s="203"/>
      <c r="G48" s="203"/>
      <c r="H48" s="132"/>
    </row>
    <row r="49" spans="1:8" ht="14.25">
      <c r="A49" s="116" t="s">
        <v>631</v>
      </c>
      <c r="B49" s="87" t="s">
        <v>361</v>
      </c>
      <c r="C49" s="87" t="s">
        <v>351</v>
      </c>
      <c r="D49" s="87"/>
      <c r="E49" s="87"/>
      <c r="F49" s="88" t="s">
        <v>2</v>
      </c>
      <c r="G49" s="88" t="s">
        <v>3</v>
      </c>
      <c r="H49" s="132"/>
    </row>
    <row r="50" spans="1:8" ht="14.25">
      <c r="A50" s="116"/>
      <c r="B50" s="70">
        <v>44926</v>
      </c>
      <c r="C50" s="378" t="s">
        <v>320</v>
      </c>
      <c r="D50" s="379"/>
      <c r="E50" s="380"/>
      <c r="F50" s="69" t="s">
        <v>171</v>
      </c>
      <c r="G50" s="69"/>
      <c r="H50" s="132"/>
    </row>
    <row r="51" spans="1:8" ht="14.25">
      <c r="A51" s="116"/>
      <c r="B51" s="70"/>
      <c r="C51" s="378" t="s">
        <v>635</v>
      </c>
      <c r="D51" s="379"/>
      <c r="E51" s="380"/>
      <c r="F51" s="69"/>
      <c r="G51" s="69" t="s">
        <v>171</v>
      </c>
      <c r="H51" s="132"/>
    </row>
    <row r="52" spans="1:8" ht="14.25">
      <c r="A52" s="116"/>
      <c r="B52" s="168"/>
      <c r="C52" s="295" t="s">
        <v>636</v>
      </c>
      <c r="D52" s="293"/>
      <c r="E52" s="294"/>
      <c r="F52" s="98"/>
      <c r="G52" s="98" t="s">
        <v>171</v>
      </c>
      <c r="H52" s="132"/>
    </row>
    <row r="53" spans="1:8" ht="14.25">
      <c r="A53" s="116"/>
      <c r="B53" s="87"/>
      <c r="C53" s="475" t="s">
        <v>637</v>
      </c>
      <c r="D53" s="475"/>
      <c r="E53" s="475"/>
      <c r="F53" s="87"/>
      <c r="G53" s="69" t="s">
        <v>171</v>
      </c>
      <c r="H53" s="132"/>
    </row>
    <row r="54" spans="1:8" ht="14.25">
      <c r="A54" s="116"/>
      <c r="B54" s="203"/>
      <c r="C54" s="203"/>
      <c r="D54" s="203"/>
      <c r="E54" s="203"/>
      <c r="F54" s="203"/>
      <c r="G54" s="203"/>
      <c r="H54" s="132"/>
    </row>
    <row r="55" spans="1:8" ht="14.25">
      <c r="A55" s="116"/>
      <c r="B55" s="203"/>
      <c r="C55" s="203"/>
      <c r="D55" s="203"/>
      <c r="E55" s="203"/>
      <c r="F55" s="203"/>
      <c r="G55" s="203"/>
      <c r="H55" s="132"/>
    </row>
    <row r="56" spans="1:8" ht="14.25">
      <c r="A56" s="204" t="s">
        <v>638</v>
      </c>
      <c r="B56" s="87" t="s">
        <v>361</v>
      </c>
      <c r="C56" s="87" t="s">
        <v>351</v>
      </c>
      <c r="D56" s="87"/>
      <c r="E56" s="87"/>
      <c r="F56" s="88" t="s">
        <v>2</v>
      </c>
      <c r="G56" s="88" t="s">
        <v>3</v>
      </c>
      <c r="H56" s="132"/>
    </row>
    <row r="57" spans="1:8" ht="14.25">
      <c r="A57" s="116"/>
      <c r="B57" s="70">
        <v>44926</v>
      </c>
      <c r="C57" s="378" t="s">
        <v>639</v>
      </c>
      <c r="D57" s="379"/>
      <c r="E57" s="380"/>
      <c r="F57" s="69" t="s">
        <v>171</v>
      </c>
      <c r="G57" s="69"/>
      <c r="H57" s="132"/>
    </row>
    <row r="58" spans="1:8" ht="14.25">
      <c r="A58" s="116"/>
      <c r="B58" s="68"/>
      <c r="C58" s="378" t="s">
        <v>629</v>
      </c>
      <c r="D58" s="379"/>
      <c r="E58" s="380"/>
      <c r="F58" s="69"/>
      <c r="G58" s="69" t="s">
        <v>171</v>
      </c>
      <c r="H58" s="132"/>
    </row>
    <row r="59" spans="1:8" ht="14.25">
      <c r="A59" s="116"/>
      <c r="B59" s="203"/>
      <c r="C59" s="203"/>
      <c r="D59" s="203"/>
      <c r="E59" s="203"/>
      <c r="F59" s="203"/>
      <c r="G59" s="203"/>
      <c r="H59" s="132"/>
    </row>
    <row r="60" spans="1:8" ht="14.25">
      <c r="A60" s="116" t="s">
        <v>640</v>
      </c>
      <c r="B60" s="87" t="s">
        <v>361</v>
      </c>
      <c r="C60" s="87" t="s">
        <v>351</v>
      </c>
      <c r="D60" s="87"/>
      <c r="E60" s="87"/>
      <c r="F60" s="88" t="s">
        <v>2</v>
      </c>
      <c r="G60" s="88" t="s">
        <v>3</v>
      </c>
      <c r="H60" s="132"/>
    </row>
    <row r="61" spans="1:8" ht="14.25">
      <c r="A61" s="116"/>
      <c r="B61" s="70">
        <v>44926</v>
      </c>
      <c r="C61" s="378" t="s">
        <v>641</v>
      </c>
      <c r="D61" s="379"/>
      <c r="E61" s="380"/>
      <c r="F61" s="69" t="s">
        <v>171</v>
      </c>
      <c r="G61" s="69"/>
      <c r="H61" s="132"/>
    </row>
    <row r="62" spans="1:8" ht="14.25">
      <c r="A62" s="116"/>
      <c r="B62" s="68"/>
      <c r="C62" s="378" t="s">
        <v>642</v>
      </c>
      <c r="D62" s="379"/>
      <c r="E62" s="380"/>
      <c r="F62" s="69" t="s">
        <v>171</v>
      </c>
      <c r="G62" s="69"/>
      <c r="H62" s="132"/>
    </row>
    <row r="63" spans="1:8" ht="14.25">
      <c r="A63" s="116"/>
      <c r="B63" s="87"/>
      <c r="C63" s="306" t="s">
        <v>639</v>
      </c>
      <c r="D63" s="306"/>
      <c r="E63" s="306"/>
      <c r="F63" s="87"/>
      <c r="G63" s="68" t="s">
        <v>171</v>
      </c>
      <c r="H63" s="132"/>
    </row>
    <row r="64" spans="1:8" ht="14.25">
      <c r="A64" s="116"/>
      <c r="B64" s="87"/>
      <c r="C64" s="474"/>
      <c r="D64" s="469"/>
      <c r="E64" s="470"/>
      <c r="F64" s="87"/>
      <c r="G64" s="87"/>
      <c r="H64" s="132"/>
    </row>
    <row r="65" spans="1:8" ht="14.25">
      <c r="A65" s="116"/>
      <c r="B65" s="70">
        <v>44926</v>
      </c>
      <c r="C65" s="378" t="s">
        <v>18</v>
      </c>
      <c r="D65" s="379"/>
      <c r="E65" s="380"/>
      <c r="F65" s="69" t="s">
        <v>171</v>
      </c>
      <c r="G65" s="69"/>
      <c r="H65" s="132"/>
    </row>
    <row r="66" spans="1:8" ht="14.25">
      <c r="A66" s="116"/>
      <c r="B66" s="68"/>
      <c r="C66" s="378" t="s">
        <v>641</v>
      </c>
      <c r="D66" s="379"/>
      <c r="E66" s="380"/>
      <c r="F66" s="69"/>
      <c r="G66" s="69" t="s">
        <v>171</v>
      </c>
      <c r="H66" s="132"/>
    </row>
    <row r="67" spans="1:8" ht="14.25">
      <c r="A67" s="116"/>
      <c r="B67" s="87"/>
      <c r="C67" s="306" t="s">
        <v>642</v>
      </c>
      <c r="D67" s="306"/>
      <c r="E67" s="306"/>
      <c r="F67" s="87"/>
      <c r="G67" s="68" t="s">
        <v>171</v>
      </c>
      <c r="H67" s="132"/>
    </row>
    <row r="68" spans="1:8" ht="14.25">
      <c r="A68" s="116"/>
      <c r="B68" s="203"/>
      <c r="C68" s="203"/>
      <c r="D68" s="203"/>
      <c r="E68" s="203"/>
      <c r="F68" s="203"/>
      <c r="G68" s="203"/>
      <c r="H68" s="132"/>
    </row>
    <row r="69" spans="1:8" ht="14.25">
      <c r="A69" s="116"/>
      <c r="B69" s="87" t="s">
        <v>361</v>
      </c>
      <c r="C69" s="87" t="s">
        <v>351</v>
      </c>
      <c r="D69" s="87"/>
      <c r="E69" s="87"/>
      <c r="F69" s="88" t="s">
        <v>2</v>
      </c>
      <c r="G69" s="88" t="s">
        <v>3</v>
      </c>
      <c r="H69" s="132"/>
    </row>
    <row r="70" spans="1:8" ht="14.25">
      <c r="A70" s="116" t="s">
        <v>631</v>
      </c>
      <c r="B70" s="70">
        <v>44926</v>
      </c>
      <c r="C70" s="378" t="s">
        <v>639</v>
      </c>
      <c r="D70" s="379"/>
      <c r="E70" s="380"/>
      <c r="F70" s="69" t="s">
        <v>171</v>
      </c>
      <c r="G70" s="69"/>
      <c r="H70" s="132"/>
    </row>
    <row r="71" spans="1:8" ht="14.25">
      <c r="A71" s="116"/>
      <c r="B71" s="168"/>
      <c r="C71" s="295" t="s">
        <v>629</v>
      </c>
      <c r="D71" s="293"/>
      <c r="E71" s="294"/>
      <c r="F71" s="98"/>
      <c r="G71" s="98" t="s">
        <v>171</v>
      </c>
      <c r="H71" s="132"/>
    </row>
    <row r="72" spans="1:8" ht="14.25">
      <c r="A72" s="116"/>
      <c r="B72" s="87"/>
      <c r="C72" s="474"/>
      <c r="D72" s="469"/>
      <c r="E72" s="470"/>
      <c r="F72" s="87"/>
      <c r="G72" s="87"/>
      <c r="H72" s="132"/>
    </row>
    <row r="73" spans="1:8" ht="14.25">
      <c r="A73" s="116"/>
      <c r="B73" s="205">
        <v>44926</v>
      </c>
      <c r="C73" s="444" t="s">
        <v>637</v>
      </c>
      <c r="D73" s="304"/>
      <c r="E73" s="476"/>
      <c r="F73" s="101" t="s">
        <v>171</v>
      </c>
      <c r="G73" s="101"/>
      <c r="H73" s="132"/>
    </row>
    <row r="74" spans="1:8" ht="14.25">
      <c r="A74" s="116"/>
      <c r="B74" s="68"/>
      <c r="C74" s="378" t="s">
        <v>639</v>
      </c>
      <c r="D74" s="379"/>
      <c r="E74" s="380"/>
      <c r="F74" s="69"/>
      <c r="G74" s="69" t="s">
        <v>171</v>
      </c>
      <c r="H74" s="132"/>
    </row>
    <row r="75" spans="1:8" ht="14.25">
      <c r="A75" s="116"/>
      <c r="B75" s="203"/>
      <c r="C75" s="203"/>
      <c r="D75" s="203"/>
      <c r="E75" s="203"/>
      <c r="F75" s="203"/>
      <c r="G75" s="203"/>
      <c r="H75" s="132"/>
    </row>
    <row r="76" spans="1:8" ht="14.25">
      <c r="A76" s="116"/>
      <c r="B76" s="203"/>
      <c r="C76" s="203"/>
      <c r="D76" s="203"/>
      <c r="E76" s="203"/>
      <c r="F76" s="203"/>
      <c r="G76" s="203"/>
      <c r="H76" s="132"/>
    </row>
    <row r="77" spans="1:8" ht="14.25">
      <c r="A77" s="116" t="s">
        <v>632</v>
      </c>
      <c r="B77" s="87" t="s">
        <v>361</v>
      </c>
      <c r="C77" s="87" t="s">
        <v>351</v>
      </c>
      <c r="D77" s="87"/>
      <c r="E77" s="87"/>
      <c r="F77" s="88" t="s">
        <v>2</v>
      </c>
      <c r="G77" s="88" t="s">
        <v>3</v>
      </c>
      <c r="H77" s="132"/>
    </row>
    <row r="78" spans="1:8" ht="14.25">
      <c r="A78" s="116"/>
      <c r="B78" s="70">
        <v>44926</v>
      </c>
      <c r="C78" s="378" t="s">
        <v>639</v>
      </c>
      <c r="D78" s="379"/>
      <c r="E78" s="380"/>
      <c r="F78" s="69" t="s">
        <v>171</v>
      </c>
      <c r="G78" s="69"/>
      <c r="H78" s="132"/>
    </row>
    <row r="79" spans="1:8" ht="14.25">
      <c r="A79" s="116"/>
      <c r="B79" s="168"/>
      <c r="C79" s="295" t="s">
        <v>629</v>
      </c>
      <c r="D79" s="293"/>
      <c r="E79" s="294"/>
      <c r="F79" s="98"/>
      <c r="G79" s="98" t="s">
        <v>171</v>
      </c>
      <c r="H79" s="132"/>
    </row>
    <row r="80" spans="1:8" ht="14.25">
      <c r="A80" s="116"/>
      <c r="B80" s="87"/>
      <c r="C80" s="474"/>
      <c r="D80" s="469"/>
      <c r="E80" s="470"/>
      <c r="F80" s="87"/>
      <c r="G80" s="87"/>
      <c r="H80" s="132"/>
    </row>
    <row r="81" spans="1:8" ht="14.25">
      <c r="A81" s="116"/>
      <c r="B81" s="205">
        <v>44926</v>
      </c>
      <c r="C81" s="444" t="s">
        <v>193</v>
      </c>
      <c r="D81" s="304"/>
      <c r="E81" s="476"/>
      <c r="F81" s="101" t="s">
        <v>171</v>
      </c>
      <c r="G81" s="101"/>
      <c r="H81" s="132"/>
    </row>
    <row r="82" spans="1:8" ht="14.25">
      <c r="A82" s="116"/>
      <c r="B82" s="68"/>
      <c r="C82" s="378" t="s">
        <v>639</v>
      </c>
      <c r="D82" s="379"/>
      <c r="E82" s="380"/>
      <c r="F82" s="69"/>
      <c r="G82" s="69" t="s">
        <v>171</v>
      </c>
      <c r="H82" s="132"/>
    </row>
    <row r="83" spans="1:8" ht="14.25">
      <c r="A83" s="116"/>
      <c r="B83" s="203"/>
      <c r="C83" s="203"/>
      <c r="D83" s="203"/>
      <c r="E83" s="203"/>
      <c r="F83" s="203"/>
      <c r="G83" s="203"/>
      <c r="H83" s="132"/>
    </row>
    <row r="84" spans="1:8" ht="15" thickBot="1">
      <c r="A84" s="138"/>
      <c r="B84" s="206"/>
      <c r="C84" s="206"/>
      <c r="D84" s="206"/>
      <c r="E84" s="206"/>
      <c r="F84" s="206"/>
      <c r="G84" s="206"/>
      <c r="H84" s="139"/>
    </row>
    <row r="85" spans="1:8" ht="14.25">
      <c r="A85" s="116"/>
      <c r="B85" s="203"/>
      <c r="C85" s="203"/>
      <c r="D85" s="203"/>
      <c r="E85" s="203"/>
      <c r="F85" s="203"/>
      <c r="G85" s="203"/>
      <c r="H85" s="132"/>
    </row>
    <row r="86" spans="1:8" ht="15" thickBot="1">
      <c r="A86" s="116"/>
      <c r="B86" s="203"/>
      <c r="C86" s="203"/>
      <c r="D86" s="203"/>
      <c r="E86" s="203"/>
      <c r="F86" s="203"/>
      <c r="G86" s="203"/>
      <c r="H86" s="132"/>
    </row>
    <row r="87" spans="1:8" ht="14.25">
      <c r="A87" s="477" t="s">
        <v>643</v>
      </c>
      <c r="B87" s="478"/>
      <c r="C87" s="478"/>
      <c r="D87" s="478"/>
      <c r="E87" s="478"/>
      <c r="F87" s="478"/>
      <c r="G87" s="478"/>
      <c r="H87" s="479"/>
    </row>
    <row r="88" spans="1:8" ht="14.25">
      <c r="A88" s="116"/>
      <c r="B88" s="203"/>
      <c r="C88" s="203"/>
      <c r="D88" s="203"/>
      <c r="E88" s="203"/>
      <c r="F88" s="203"/>
      <c r="G88" s="203"/>
      <c r="H88" s="132"/>
    </row>
    <row r="89" spans="1:8" ht="14.25">
      <c r="A89" s="116"/>
      <c r="B89" s="87" t="s">
        <v>361</v>
      </c>
      <c r="C89" s="87" t="s">
        <v>351</v>
      </c>
      <c r="D89" s="87"/>
      <c r="E89" s="87"/>
      <c r="F89" s="88" t="s">
        <v>2</v>
      </c>
      <c r="G89" s="88" t="s">
        <v>3</v>
      </c>
      <c r="H89" s="132"/>
    </row>
    <row r="90" spans="1:8" ht="14.25">
      <c r="A90" s="116"/>
      <c r="B90" s="70">
        <v>44926</v>
      </c>
      <c r="C90" s="378" t="s">
        <v>318</v>
      </c>
      <c r="D90" s="379"/>
      <c r="E90" s="380"/>
      <c r="F90" s="69" t="s">
        <v>171</v>
      </c>
      <c r="G90" s="69"/>
      <c r="H90" s="132"/>
    </row>
    <row r="91" spans="1:8" ht="14.25">
      <c r="A91" s="116"/>
      <c r="B91" s="68"/>
      <c r="C91" s="378" t="s">
        <v>320</v>
      </c>
      <c r="D91" s="379"/>
      <c r="E91" s="380"/>
      <c r="F91" s="69"/>
      <c r="G91" s="69" t="s">
        <v>171</v>
      </c>
      <c r="H91" s="132"/>
    </row>
    <row r="92" spans="1:8" ht="14.25">
      <c r="A92" s="116"/>
      <c r="B92" s="87"/>
      <c r="C92" s="378"/>
      <c r="D92" s="379"/>
      <c r="E92" s="380"/>
      <c r="F92" s="87"/>
      <c r="G92" s="87"/>
      <c r="H92" s="132"/>
    </row>
    <row r="93" spans="1:8" ht="14.25">
      <c r="A93" s="116"/>
      <c r="B93" s="207">
        <v>44926</v>
      </c>
      <c r="C93" s="378" t="s">
        <v>320</v>
      </c>
      <c r="D93" s="379"/>
      <c r="E93" s="380"/>
      <c r="F93" s="68" t="s">
        <v>171</v>
      </c>
      <c r="G93" s="68"/>
      <c r="H93" s="132"/>
    </row>
    <row r="94" spans="1:8" ht="14.25">
      <c r="A94" s="116"/>
      <c r="B94" s="87"/>
      <c r="C94" s="378" t="s">
        <v>644</v>
      </c>
      <c r="D94" s="379"/>
      <c r="E94" s="380"/>
      <c r="F94" s="68"/>
      <c r="G94" s="68" t="s">
        <v>171</v>
      </c>
      <c r="H94" s="132"/>
    </row>
    <row r="95" spans="1:8" ht="14.25">
      <c r="A95" s="116"/>
      <c r="B95" s="87"/>
      <c r="C95" s="378" t="s">
        <v>645</v>
      </c>
      <c r="D95" s="379"/>
      <c r="E95" s="380"/>
      <c r="F95" s="68"/>
      <c r="G95" s="68" t="s">
        <v>171</v>
      </c>
      <c r="H95" s="132"/>
    </row>
    <row r="96" spans="1:8" ht="14.25">
      <c r="A96" s="116"/>
      <c r="B96" s="87"/>
      <c r="C96" s="378" t="s">
        <v>646</v>
      </c>
      <c r="D96" s="379"/>
      <c r="E96" s="380"/>
      <c r="F96" s="68"/>
      <c r="G96" s="68" t="s">
        <v>171</v>
      </c>
      <c r="H96" s="132"/>
    </row>
    <row r="97" spans="1:8" ht="14.25">
      <c r="A97" s="116"/>
      <c r="B97" s="87"/>
      <c r="C97" s="378" t="s">
        <v>647</v>
      </c>
      <c r="D97" s="379"/>
      <c r="E97" s="380"/>
      <c r="F97" s="68"/>
      <c r="G97" s="68" t="s">
        <v>171</v>
      </c>
      <c r="H97" s="132"/>
    </row>
    <row r="98" spans="1:8" ht="14.25">
      <c r="A98" s="116"/>
      <c r="B98" s="87"/>
      <c r="C98" s="378" t="s">
        <v>232</v>
      </c>
      <c r="D98" s="379"/>
      <c r="E98" s="380"/>
      <c r="F98" s="68"/>
      <c r="G98" s="68" t="s">
        <v>171</v>
      </c>
      <c r="H98" s="132"/>
    </row>
    <row r="99" spans="1:8" ht="14.25">
      <c r="A99" s="116"/>
      <c r="B99" s="87"/>
      <c r="C99" s="378" t="s">
        <v>648</v>
      </c>
      <c r="D99" s="379"/>
      <c r="E99" s="380"/>
      <c r="F99" s="68"/>
      <c r="G99" s="68" t="s">
        <v>171</v>
      </c>
      <c r="H99" s="132"/>
    </row>
    <row r="100" spans="1:8" ht="14.25">
      <c r="A100" s="116"/>
      <c r="B100" s="87"/>
      <c r="C100" s="306"/>
      <c r="D100" s="306"/>
      <c r="E100" s="306"/>
      <c r="F100" s="87"/>
      <c r="G100" s="87"/>
      <c r="H100" s="132"/>
    </row>
    <row r="101" spans="1:8" ht="14.25">
      <c r="A101" s="116"/>
      <c r="B101" s="207">
        <v>44926</v>
      </c>
      <c r="C101" s="378" t="s">
        <v>647</v>
      </c>
      <c r="D101" s="379"/>
      <c r="E101" s="380"/>
      <c r="F101" s="68" t="s">
        <v>171</v>
      </c>
      <c r="G101" s="68"/>
      <c r="H101" s="132"/>
    </row>
    <row r="102" spans="1:8" ht="14.25">
      <c r="A102" s="116"/>
      <c r="B102" s="87"/>
      <c r="C102" s="378" t="s">
        <v>648</v>
      </c>
      <c r="D102" s="379"/>
      <c r="E102" s="380"/>
      <c r="F102" s="68" t="s">
        <v>171</v>
      </c>
      <c r="G102" s="68"/>
      <c r="H102" s="132"/>
    </row>
    <row r="103" spans="1:8" ht="14.25">
      <c r="A103" s="116"/>
      <c r="B103" s="87"/>
      <c r="C103" s="306" t="s">
        <v>232</v>
      </c>
      <c r="D103" s="306"/>
      <c r="E103" s="306"/>
      <c r="F103" s="68" t="s">
        <v>171</v>
      </c>
      <c r="G103" s="68"/>
      <c r="H103" s="132"/>
    </row>
    <row r="104" spans="1:8" ht="14.25">
      <c r="A104" s="116"/>
      <c r="B104" s="87"/>
      <c r="C104" s="306" t="s">
        <v>18</v>
      </c>
      <c r="D104" s="306"/>
      <c r="E104" s="306"/>
      <c r="F104" s="68"/>
      <c r="G104" s="68" t="s">
        <v>171</v>
      </c>
      <c r="H104" s="132"/>
    </row>
    <row r="105" spans="1:8" ht="14.25">
      <c r="A105" s="116"/>
      <c r="B105" s="87"/>
      <c r="C105" s="306"/>
      <c r="D105" s="306"/>
      <c r="E105" s="306"/>
      <c r="F105" s="68"/>
      <c r="G105" s="68"/>
      <c r="H105" s="132"/>
    </row>
    <row r="106" spans="1:8" ht="14.25">
      <c r="A106" s="116"/>
      <c r="B106" s="207"/>
      <c r="C106" s="306"/>
      <c r="D106" s="306"/>
      <c r="E106" s="306"/>
      <c r="F106" s="68"/>
      <c r="G106" s="68"/>
      <c r="H106" s="132"/>
    </row>
    <row r="107" spans="1:8" ht="14.25">
      <c r="A107" s="116"/>
      <c r="B107" s="87"/>
      <c r="C107" s="306"/>
      <c r="D107" s="306"/>
      <c r="E107" s="306"/>
      <c r="F107" s="68"/>
      <c r="G107" s="68"/>
      <c r="H107" s="132"/>
    </row>
    <row r="108" spans="1:8" ht="15" thickBot="1">
      <c r="A108" s="138"/>
      <c r="B108" s="206"/>
      <c r="C108" s="206"/>
      <c r="D108" s="206"/>
      <c r="E108" s="206"/>
      <c r="F108" s="206"/>
      <c r="G108" s="206"/>
      <c r="H108" s="139"/>
    </row>
    <row r="109" spans="1:8" ht="14.25">
      <c r="A109" s="116"/>
      <c r="B109" s="203"/>
      <c r="C109" s="203"/>
      <c r="D109" s="203"/>
      <c r="E109" s="203"/>
      <c r="F109" s="203"/>
      <c r="G109" s="203"/>
      <c r="H109" s="132"/>
    </row>
    <row r="110" spans="1:8" ht="14.25">
      <c r="A110" s="116"/>
      <c r="B110" s="203"/>
      <c r="C110" s="203"/>
      <c r="D110" s="203"/>
      <c r="E110" s="203"/>
      <c r="F110" s="203"/>
      <c r="G110" s="203"/>
      <c r="H110" s="132"/>
    </row>
    <row r="111" spans="1:8" ht="14.25">
      <c r="A111" s="116"/>
      <c r="B111" s="203"/>
      <c r="C111" s="203"/>
      <c r="D111" s="203"/>
      <c r="E111" s="203"/>
      <c r="F111" s="203"/>
      <c r="G111" s="203"/>
      <c r="H111" s="132"/>
    </row>
    <row r="112" spans="1:8" ht="14.25">
      <c r="A112" s="116"/>
      <c r="B112" s="203"/>
      <c r="C112" s="203"/>
      <c r="D112" s="203"/>
      <c r="E112" s="203"/>
      <c r="F112" s="203"/>
      <c r="G112" s="203"/>
      <c r="H112" s="132"/>
    </row>
    <row r="113" spans="1:8" ht="14.25">
      <c r="A113" s="116"/>
      <c r="B113" s="203"/>
      <c r="C113" s="203"/>
      <c r="D113" s="203"/>
      <c r="E113" s="203"/>
      <c r="F113" s="203"/>
      <c r="G113" s="203"/>
      <c r="H113" s="132"/>
    </row>
    <row r="114" spans="1:8" ht="14.25">
      <c r="A114" s="116"/>
      <c r="B114" s="203"/>
      <c r="C114" s="203"/>
      <c r="D114" s="203"/>
      <c r="E114" s="203"/>
      <c r="F114" s="203"/>
      <c r="G114" s="203"/>
      <c r="H114" s="132"/>
    </row>
    <row r="115" spans="1:8" ht="14.25">
      <c r="A115" s="116"/>
      <c r="B115" s="203"/>
      <c r="C115" s="203"/>
      <c r="D115" s="203"/>
      <c r="E115" s="203"/>
      <c r="F115" s="203"/>
      <c r="G115" s="203"/>
      <c r="H115" s="132"/>
    </row>
    <row r="116" spans="1:8" ht="14.25">
      <c r="A116" s="116"/>
      <c r="B116" s="203"/>
      <c r="C116" s="203"/>
      <c r="D116" s="203"/>
      <c r="E116" s="203"/>
      <c r="F116" s="203"/>
      <c r="G116" s="203"/>
      <c r="H116" s="132"/>
    </row>
    <row r="117" spans="1:8" ht="14.25">
      <c r="A117" s="116"/>
      <c r="B117" s="203"/>
      <c r="C117" s="203"/>
      <c r="D117" s="203"/>
      <c r="E117" s="203"/>
      <c r="F117" s="203"/>
      <c r="G117" s="203"/>
      <c r="H117" s="132"/>
    </row>
    <row r="118" spans="1:8" ht="14.25">
      <c r="A118" s="116"/>
      <c r="B118" s="203"/>
      <c r="C118" s="203"/>
      <c r="D118" s="203"/>
      <c r="E118" s="203"/>
      <c r="F118" s="203"/>
      <c r="G118" s="203"/>
      <c r="H118" s="132"/>
    </row>
    <row r="119" spans="1:8" ht="14.25">
      <c r="A119" s="116"/>
      <c r="B119" s="203"/>
      <c r="C119" s="203"/>
      <c r="D119" s="203"/>
      <c r="E119" s="203"/>
      <c r="F119" s="203"/>
      <c r="G119" s="203"/>
      <c r="H119" s="132"/>
    </row>
    <row r="120" spans="1:8" ht="14.25">
      <c r="A120" s="116"/>
      <c r="B120" s="203"/>
      <c r="C120" s="203"/>
      <c r="D120" s="203"/>
      <c r="E120" s="203"/>
      <c r="F120" s="203"/>
      <c r="G120" s="203"/>
      <c r="H120" s="132"/>
    </row>
    <row r="121" spans="1:8" ht="14.25">
      <c r="A121" s="116"/>
      <c r="B121" s="203"/>
      <c r="C121" s="203"/>
      <c r="D121" s="203"/>
      <c r="E121" s="203"/>
      <c r="F121" s="203"/>
      <c r="G121" s="203"/>
      <c r="H121" s="132"/>
    </row>
    <row r="122" spans="1:8" ht="14.25">
      <c r="A122" s="116"/>
      <c r="B122" s="203"/>
      <c r="C122" s="203"/>
      <c r="D122" s="203"/>
      <c r="E122" s="203"/>
      <c r="F122" s="203"/>
      <c r="G122" s="203"/>
      <c r="H122" s="132"/>
    </row>
    <row r="123" spans="1:8" ht="14.25">
      <c r="A123" s="116"/>
      <c r="B123" s="203"/>
      <c r="C123" s="203"/>
      <c r="D123" s="203"/>
      <c r="E123" s="203"/>
      <c r="F123" s="203"/>
      <c r="G123" s="203"/>
      <c r="H123" s="132"/>
    </row>
    <row r="124" spans="1:8" ht="15" thickBot="1">
      <c r="A124" s="138"/>
      <c r="B124" s="109"/>
      <c r="C124" s="109"/>
      <c r="D124" s="109"/>
      <c r="E124" s="109"/>
      <c r="F124" s="202"/>
      <c r="G124" s="202"/>
      <c r="H124" s="139"/>
    </row>
    <row r="127" ht="14.25">
      <c r="A127" t="s">
        <v>649</v>
      </c>
    </row>
    <row r="128" spans="2:7" ht="14.25">
      <c r="B128" s="87" t="s">
        <v>361</v>
      </c>
      <c r="C128" s="87" t="s">
        <v>351</v>
      </c>
      <c r="D128" s="87"/>
      <c r="E128" s="87"/>
      <c r="F128" s="88" t="s">
        <v>2</v>
      </c>
      <c r="G128" s="88" t="s">
        <v>3</v>
      </c>
    </row>
    <row r="129" spans="2:7" ht="14.25">
      <c r="B129" s="70">
        <v>44926</v>
      </c>
      <c r="C129" s="378" t="s">
        <v>629</v>
      </c>
      <c r="D129" s="379"/>
      <c r="E129" s="380"/>
      <c r="F129" s="69">
        <v>50000</v>
      </c>
      <c r="G129" s="69"/>
    </row>
    <row r="130" spans="2:7" ht="14.25">
      <c r="B130" s="68"/>
      <c r="C130" s="378" t="s">
        <v>320</v>
      </c>
      <c r="D130" s="379"/>
      <c r="E130" s="380"/>
      <c r="F130" s="69"/>
      <c r="G130" s="69">
        <v>50000</v>
      </c>
    </row>
    <row r="131" spans="2:7" ht="14.25">
      <c r="B131" s="68"/>
      <c r="C131" s="378"/>
      <c r="D131" s="379"/>
      <c r="E131" s="380"/>
      <c r="F131" s="68"/>
      <c r="G131" s="68"/>
    </row>
    <row r="132" spans="2:7" ht="14.25">
      <c r="B132" s="70">
        <v>44926</v>
      </c>
      <c r="C132" s="378" t="s">
        <v>320</v>
      </c>
      <c r="D132" s="379"/>
      <c r="E132" s="380"/>
      <c r="F132" s="69">
        <v>50000</v>
      </c>
      <c r="G132" s="69"/>
    </row>
    <row r="133" spans="2:7" ht="14.25">
      <c r="B133" s="70"/>
      <c r="C133" s="378" t="s">
        <v>635</v>
      </c>
      <c r="D133" s="379"/>
      <c r="E133" s="380"/>
      <c r="F133" s="69"/>
      <c r="G133" s="69">
        <f>(F$132-G$136)*10%</f>
        <v>4500</v>
      </c>
    </row>
    <row r="134" spans="2:7" ht="14.25">
      <c r="B134" s="168"/>
      <c r="C134" s="295" t="s">
        <v>636</v>
      </c>
      <c r="D134" s="293"/>
      <c r="E134" s="294"/>
      <c r="F134" s="98"/>
      <c r="G134" s="69">
        <v>18000</v>
      </c>
    </row>
    <row r="135" spans="2:7" ht="14.25">
      <c r="B135" s="168"/>
      <c r="C135" s="378" t="s">
        <v>650</v>
      </c>
      <c r="D135" s="379"/>
      <c r="E135" s="380"/>
      <c r="F135" s="98"/>
      <c r="G135" s="98">
        <v>22500</v>
      </c>
    </row>
    <row r="136" spans="2:7" ht="14.25">
      <c r="B136" s="87"/>
      <c r="C136" s="475" t="s">
        <v>637</v>
      </c>
      <c r="D136" s="475"/>
      <c r="E136" s="475"/>
      <c r="F136" s="87"/>
      <c r="G136" s="69">
        <v>5000</v>
      </c>
    </row>
    <row r="137" spans="2:7" ht="14.25">
      <c r="B137" s="68"/>
      <c r="C137" s="378"/>
      <c r="D137" s="379"/>
      <c r="E137" s="380"/>
      <c r="F137" s="68"/>
      <c r="G137" s="68"/>
    </row>
    <row r="138" spans="2:7" ht="14.25">
      <c r="B138" s="70">
        <v>44926</v>
      </c>
      <c r="C138" s="378" t="s">
        <v>635</v>
      </c>
      <c r="D138" s="379"/>
      <c r="E138" s="380"/>
      <c r="F138" s="69">
        <f>(F$132-G$136)*10%</f>
        <v>4500</v>
      </c>
      <c r="G138" s="68"/>
    </row>
    <row r="139" spans="2:7" ht="14.25">
      <c r="B139" s="168"/>
      <c r="C139" s="295" t="s">
        <v>636</v>
      </c>
      <c r="D139" s="293"/>
      <c r="E139" s="294"/>
      <c r="F139" s="69">
        <v>18000</v>
      </c>
      <c r="G139" s="68"/>
    </row>
    <row r="140" spans="2:7" ht="14.25">
      <c r="B140" s="168"/>
      <c r="C140" s="295" t="s">
        <v>650</v>
      </c>
      <c r="D140" s="293"/>
      <c r="E140" s="294"/>
      <c r="F140" s="98">
        <v>22500</v>
      </c>
      <c r="G140" s="168"/>
    </row>
    <row r="141" spans="2:7" ht="14.25">
      <c r="B141" s="68"/>
      <c r="C141" s="306" t="s">
        <v>18</v>
      </c>
      <c r="D141" s="306"/>
      <c r="E141" s="306"/>
      <c r="F141" s="68"/>
      <c r="G141" s="69">
        <v>45000</v>
      </c>
    </row>
    <row r="145" ht="14.25">
      <c r="A145" t="s">
        <v>651</v>
      </c>
    </row>
    <row r="146" spans="2:7" ht="14.25">
      <c r="B146" s="87" t="s">
        <v>361</v>
      </c>
      <c r="C146" s="87" t="s">
        <v>351</v>
      </c>
      <c r="D146" s="87"/>
      <c r="E146" s="87"/>
      <c r="F146" s="88" t="s">
        <v>2</v>
      </c>
      <c r="G146" s="88" t="s">
        <v>3</v>
      </c>
    </row>
    <row r="147" spans="2:7" ht="14.25">
      <c r="B147" s="70">
        <v>44926</v>
      </c>
      <c r="C147" s="378" t="s">
        <v>639</v>
      </c>
      <c r="D147" s="379"/>
      <c r="E147" s="380"/>
      <c r="F147" s="69">
        <v>30000</v>
      </c>
      <c r="G147" s="69"/>
    </row>
    <row r="148" spans="2:7" ht="14.25">
      <c r="B148" s="68"/>
      <c r="C148" s="378" t="s">
        <v>318</v>
      </c>
      <c r="D148" s="379"/>
      <c r="E148" s="380"/>
      <c r="F148" s="69"/>
      <c r="G148" s="69">
        <v>30000</v>
      </c>
    </row>
    <row r="149" spans="2:7" ht="14.25">
      <c r="B149" s="68"/>
      <c r="C149" s="378"/>
      <c r="D149" s="379"/>
      <c r="E149" s="380"/>
      <c r="F149" s="68"/>
      <c r="G149" s="68"/>
    </row>
    <row r="150" spans="2:7" ht="14.25">
      <c r="B150" s="70">
        <v>44926</v>
      </c>
      <c r="C150" s="378" t="s">
        <v>641</v>
      </c>
      <c r="D150" s="379"/>
      <c r="E150" s="380"/>
      <c r="F150" s="69">
        <f>G$154*15%</f>
        <v>4500</v>
      </c>
      <c r="G150" s="69"/>
    </row>
    <row r="151" spans="2:7" ht="14.25">
      <c r="B151" s="70"/>
      <c r="C151" s="378" t="s">
        <v>642</v>
      </c>
      <c r="D151" s="379"/>
      <c r="E151" s="380"/>
      <c r="F151" s="69">
        <f>G$154*10%</f>
        <v>3000</v>
      </c>
      <c r="G151" s="69"/>
    </row>
    <row r="152" spans="2:7" ht="14.25">
      <c r="B152" s="168"/>
      <c r="C152" s="295" t="s">
        <v>652</v>
      </c>
      <c r="D152" s="293"/>
      <c r="E152" s="294"/>
      <c r="F152" s="69">
        <f>G$154*35%</f>
        <v>10500</v>
      </c>
      <c r="G152" s="69"/>
    </row>
    <row r="153" spans="2:7" ht="14.25">
      <c r="B153" s="168"/>
      <c r="C153" s="378" t="s">
        <v>653</v>
      </c>
      <c r="D153" s="379"/>
      <c r="E153" s="380"/>
      <c r="F153" s="69">
        <f>G$154*40%</f>
        <v>12000</v>
      </c>
      <c r="G153" s="98"/>
    </row>
    <row r="154" spans="2:7" ht="14.25">
      <c r="B154" s="87"/>
      <c r="C154" s="475" t="s">
        <v>639</v>
      </c>
      <c r="D154" s="475"/>
      <c r="E154" s="475"/>
      <c r="F154" s="87"/>
      <c r="G154" s="69">
        <v>30000</v>
      </c>
    </row>
    <row r="155" spans="2:7" ht="14.25">
      <c r="B155" s="68"/>
      <c r="C155" s="378"/>
      <c r="D155" s="379"/>
      <c r="E155" s="380"/>
      <c r="F155" s="68"/>
      <c r="G155" s="68"/>
    </row>
    <row r="156" spans="2:7" ht="14.25">
      <c r="B156" s="70">
        <v>44926</v>
      </c>
      <c r="C156" s="378" t="s">
        <v>18</v>
      </c>
      <c r="D156" s="379"/>
      <c r="E156" s="380"/>
      <c r="F156" s="69">
        <v>30000</v>
      </c>
      <c r="G156" s="68"/>
    </row>
    <row r="157" spans="2:7" ht="14.25">
      <c r="B157" s="168"/>
      <c r="C157" s="378" t="s">
        <v>641</v>
      </c>
      <c r="D157" s="379"/>
      <c r="E157" s="380"/>
      <c r="F157" s="69"/>
      <c r="G157" s="69">
        <v>4500</v>
      </c>
    </row>
    <row r="158" spans="2:7" ht="14.25">
      <c r="B158" s="68"/>
      <c r="C158" s="306" t="s">
        <v>642</v>
      </c>
      <c r="D158" s="306"/>
      <c r="E158" s="306"/>
      <c r="F158" s="69"/>
      <c r="G158" s="69">
        <v>3000</v>
      </c>
    </row>
    <row r="159" spans="2:7" ht="14.25">
      <c r="B159" s="68"/>
      <c r="C159" s="306" t="s">
        <v>652</v>
      </c>
      <c r="D159" s="306"/>
      <c r="E159" s="306"/>
      <c r="F159" s="68"/>
      <c r="G159" s="69">
        <v>10500</v>
      </c>
    </row>
    <row r="160" spans="2:7" ht="14.25">
      <c r="B160" s="68"/>
      <c r="C160" s="306" t="s">
        <v>653</v>
      </c>
      <c r="D160" s="306"/>
      <c r="E160" s="306"/>
      <c r="F160" s="68"/>
      <c r="G160" s="90">
        <v>12000</v>
      </c>
    </row>
    <row r="164" ht="14.25">
      <c r="A164" t="s">
        <v>654</v>
      </c>
    </row>
    <row r="165" spans="2:7" ht="14.25">
      <c r="B165" s="87" t="s">
        <v>361</v>
      </c>
      <c r="C165" s="87" t="s">
        <v>351</v>
      </c>
      <c r="D165" s="87"/>
      <c r="E165" s="87"/>
      <c r="F165" s="88" t="s">
        <v>2</v>
      </c>
      <c r="G165" s="88" t="s">
        <v>3</v>
      </c>
    </row>
    <row r="166" spans="2:7" ht="14.25">
      <c r="B166" s="70">
        <v>44926</v>
      </c>
      <c r="C166" s="378" t="s">
        <v>318</v>
      </c>
      <c r="D166" s="379"/>
      <c r="E166" s="380"/>
      <c r="F166" s="69">
        <v>50000000</v>
      </c>
      <c r="G166" s="69"/>
    </row>
    <row r="167" spans="2:7" ht="14.25">
      <c r="B167" s="68"/>
      <c r="C167" s="378" t="s">
        <v>320</v>
      </c>
      <c r="D167" s="379"/>
      <c r="E167" s="380"/>
      <c r="F167" s="69"/>
      <c r="G167" s="69">
        <v>50000000</v>
      </c>
    </row>
    <row r="168" spans="2:7" ht="14.25">
      <c r="B168" s="87"/>
      <c r="C168" s="378"/>
      <c r="D168" s="379"/>
      <c r="E168" s="380"/>
      <c r="F168" s="87"/>
      <c r="G168" s="87"/>
    </row>
    <row r="169" spans="2:7" ht="14.25">
      <c r="B169" s="207">
        <v>44926</v>
      </c>
      <c r="C169" s="378" t="s">
        <v>320</v>
      </c>
      <c r="D169" s="379"/>
      <c r="E169" s="380"/>
      <c r="F169" s="208">
        <v>50000000</v>
      </c>
      <c r="G169" s="68"/>
    </row>
    <row r="170" spans="2:7" ht="14.25">
      <c r="B170" s="87"/>
      <c r="C170" s="378" t="s">
        <v>644</v>
      </c>
      <c r="D170" s="379"/>
      <c r="E170" s="380"/>
      <c r="F170" s="68"/>
      <c r="G170" s="208">
        <v>2500000</v>
      </c>
    </row>
    <row r="171" spans="2:7" ht="14.25">
      <c r="B171" s="87"/>
      <c r="C171" s="378" t="s">
        <v>645</v>
      </c>
      <c r="D171" s="379"/>
      <c r="E171" s="380"/>
      <c r="F171" s="68"/>
      <c r="G171" s="208">
        <v>1500000</v>
      </c>
    </row>
    <row r="172" spans="2:7" ht="14.25">
      <c r="B172" s="87"/>
      <c r="C172" s="378" t="s">
        <v>646</v>
      </c>
      <c r="D172" s="379"/>
      <c r="E172" s="380"/>
      <c r="F172" s="68"/>
      <c r="G172" s="208">
        <v>920000</v>
      </c>
    </row>
    <row r="173" spans="2:7" ht="14.25">
      <c r="B173" s="87"/>
      <c r="C173" s="378" t="s">
        <v>647</v>
      </c>
      <c r="D173" s="379"/>
      <c r="E173" s="380"/>
      <c r="F173" s="68"/>
      <c r="G173" s="208">
        <v>2000000</v>
      </c>
    </row>
    <row r="174" spans="2:7" ht="14.25">
      <c r="B174" s="87"/>
      <c r="C174" s="378" t="s">
        <v>648</v>
      </c>
      <c r="D174" s="379"/>
      <c r="E174" s="380"/>
      <c r="F174" s="68"/>
      <c r="G174" s="208">
        <v>43080000</v>
      </c>
    </row>
    <row r="175" spans="2:7" ht="14.25">
      <c r="B175" s="87"/>
      <c r="C175" s="378"/>
      <c r="D175" s="379"/>
      <c r="E175" s="380"/>
      <c r="F175" s="68"/>
      <c r="G175" s="208"/>
    </row>
    <row r="176" spans="2:7" ht="14.25">
      <c r="B176" s="87"/>
      <c r="C176" s="306"/>
      <c r="D176" s="306"/>
      <c r="E176" s="306"/>
      <c r="F176" s="87"/>
      <c r="G176" s="87"/>
    </row>
    <row r="177" spans="2:7" ht="14.25">
      <c r="B177" s="207">
        <v>44926</v>
      </c>
      <c r="C177" s="378" t="s">
        <v>647</v>
      </c>
      <c r="D177" s="379"/>
      <c r="E177" s="380"/>
      <c r="F177" s="208">
        <v>2000000</v>
      </c>
      <c r="G177" s="68"/>
    </row>
    <row r="178" spans="2:7" ht="14.25">
      <c r="B178" s="87"/>
      <c r="C178" s="378" t="s">
        <v>648</v>
      </c>
      <c r="D178" s="379"/>
      <c r="E178" s="380"/>
      <c r="F178" s="208">
        <v>43080000</v>
      </c>
      <c r="G178" s="68"/>
    </row>
    <row r="179" spans="2:7" ht="14.25">
      <c r="B179" s="87"/>
      <c r="C179" s="306" t="s">
        <v>232</v>
      </c>
      <c r="D179" s="306"/>
      <c r="E179" s="306"/>
      <c r="F179" s="208"/>
      <c r="G179" s="208">
        <v>400000</v>
      </c>
    </row>
    <row r="180" spans="2:7" ht="14.25">
      <c r="B180" s="87"/>
      <c r="C180" s="306" t="s">
        <v>18</v>
      </c>
      <c r="D180" s="306"/>
      <c r="E180" s="306"/>
      <c r="F180" s="208"/>
      <c r="G180" s="208">
        <v>44680000</v>
      </c>
    </row>
    <row r="181" spans="2:7" ht="14.25">
      <c r="B181" s="87"/>
      <c r="C181" s="306"/>
      <c r="D181" s="306"/>
      <c r="E181" s="306"/>
      <c r="F181" s="208"/>
      <c r="G181" s="68"/>
    </row>
    <row r="182" spans="2:7" ht="14.25">
      <c r="B182" s="207"/>
      <c r="C182" s="306" t="s">
        <v>232</v>
      </c>
      <c r="D182" s="306"/>
      <c r="E182" s="306"/>
      <c r="F182" s="208">
        <v>400000</v>
      </c>
      <c r="G182" s="68"/>
    </row>
    <row r="183" spans="2:7" ht="14.25">
      <c r="B183" s="68"/>
      <c r="C183" s="306" t="s">
        <v>18</v>
      </c>
      <c r="D183" s="306"/>
      <c r="E183" s="306"/>
      <c r="F183" s="68"/>
      <c r="G183" s="69">
        <v>400000</v>
      </c>
    </row>
  </sheetData>
  <sheetProtection/>
  <mergeCells count="108">
    <mergeCell ref="C178:E178"/>
    <mergeCell ref="C179:E179"/>
    <mergeCell ref="C180:E180"/>
    <mergeCell ref="C181:E181"/>
    <mergeCell ref="C182:E182"/>
    <mergeCell ref="C183:E183"/>
    <mergeCell ref="C172:E172"/>
    <mergeCell ref="C173:E173"/>
    <mergeCell ref="C174:E174"/>
    <mergeCell ref="C175:E175"/>
    <mergeCell ref="C176:E176"/>
    <mergeCell ref="C177:E177"/>
    <mergeCell ref="C166:E166"/>
    <mergeCell ref="C167:E167"/>
    <mergeCell ref="C168:E168"/>
    <mergeCell ref="C169:E169"/>
    <mergeCell ref="C170:E170"/>
    <mergeCell ref="C171:E171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151:E151"/>
    <mergeCell ref="C152:E152"/>
    <mergeCell ref="C153:E153"/>
    <mergeCell ref="C154:E154"/>
    <mergeCell ref="C138:E138"/>
    <mergeCell ref="C139:E139"/>
    <mergeCell ref="C140:E140"/>
    <mergeCell ref="C141:E141"/>
    <mergeCell ref="C147:E147"/>
    <mergeCell ref="C148:E148"/>
    <mergeCell ref="C132:E132"/>
    <mergeCell ref="C133:E133"/>
    <mergeCell ref="C134:E134"/>
    <mergeCell ref="C135:E135"/>
    <mergeCell ref="C136:E136"/>
    <mergeCell ref="C137:E137"/>
    <mergeCell ref="C105:E105"/>
    <mergeCell ref="C106:E106"/>
    <mergeCell ref="C107:E107"/>
    <mergeCell ref="C129:E129"/>
    <mergeCell ref="C130:E130"/>
    <mergeCell ref="C131:E131"/>
    <mergeCell ref="C99:E99"/>
    <mergeCell ref="C100:E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E97"/>
    <mergeCell ref="C98:E98"/>
    <mergeCell ref="C81:E81"/>
    <mergeCell ref="C82:E82"/>
    <mergeCell ref="A87:H87"/>
    <mergeCell ref="C90:E90"/>
    <mergeCell ref="C91:E91"/>
    <mergeCell ref="C92:E92"/>
    <mergeCell ref="C72:E72"/>
    <mergeCell ref="C73:E73"/>
    <mergeCell ref="C74:E74"/>
    <mergeCell ref="C78:E78"/>
    <mergeCell ref="C79:E79"/>
    <mergeCell ref="C80:E80"/>
    <mergeCell ref="C64:E64"/>
    <mergeCell ref="C65:E65"/>
    <mergeCell ref="C66:E66"/>
    <mergeCell ref="C67:E67"/>
    <mergeCell ref="C70:E70"/>
    <mergeCell ref="C71:E71"/>
    <mergeCell ref="C53:E53"/>
    <mergeCell ref="C57:E57"/>
    <mergeCell ref="C58:E58"/>
    <mergeCell ref="C61:E61"/>
    <mergeCell ref="C62:E62"/>
    <mergeCell ref="C63:E63"/>
    <mergeCell ref="C45:E45"/>
    <mergeCell ref="C46:E46"/>
    <mergeCell ref="C47:E47"/>
    <mergeCell ref="C50:E50"/>
    <mergeCell ref="C51:E51"/>
    <mergeCell ref="C52:E52"/>
    <mergeCell ref="A31:H31"/>
    <mergeCell ref="C35:E35"/>
    <mergeCell ref="C36:E36"/>
    <mergeCell ref="C40:E40"/>
    <mergeCell ref="C41:E41"/>
    <mergeCell ref="C42:E42"/>
    <mergeCell ref="C18:E18"/>
    <mergeCell ref="C21:E21"/>
    <mergeCell ref="C22:E22"/>
    <mergeCell ref="C25:E25"/>
    <mergeCell ref="C26:E26"/>
    <mergeCell ref="C27:E27"/>
    <mergeCell ref="A3:H3"/>
    <mergeCell ref="C7:E7"/>
    <mergeCell ref="C8:E8"/>
    <mergeCell ref="C12:E12"/>
    <mergeCell ref="C13:E13"/>
    <mergeCell ref="C17:E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6"/>
  <sheetViews>
    <sheetView zoomScale="130" zoomScaleNormal="130" zoomScalePageLayoutView="0" workbookViewId="0" topLeftCell="A1">
      <pane ySplit="1" topLeftCell="A2" activePane="bottomLeft" state="frozen"/>
      <selection pane="topLeft" activeCell="A1" sqref="A1"/>
      <selection pane="bottomLeft" activeCell="F127" sqref="F127:H141"/>
    </sheetView>
  </sheetViews>
  <sheetFormatPr defaultColWidth="9.140625" defaultRowHeight="15"/>
  <cols>
    <col min="1" max="1" width="10.421875" style="16" customWidth="1"/>
    <col min="2" max="2" width="40.57421875" style="16" customWidth="1"/>
    <col min="3" max="3" width="18.421875" style="16" customWidth="1"/>
    <col min="4" max="4" width="17.8515625" style="16" customWidth="1"/>
    <col min="5" max="16384" width="9.140625" style="16" customWidth="1"/>
  </cols>
  <sheetData>
    <row r="1" spans="1:4" ht="27.75" thickBot="1">
      <c r="A1" s="20" t="s">
        <v>0</v>
      </c>
      <c r="B1" s="17" t="s">
        <v>1</v>
      </c>
      <c r="C1" s="17" t="s">
        <v>2</v>
      </c>
      <c r="D1" s="17" t="s">
        <v>3</v>
      </c>
    </row>
    <row r="2" spans="1:8" ht="13.5">
      <c r="A2" s="21">
        <v>44780</v>
      </c>
      <c r="B2" s="18" t="s">
        <v>77</v>
      </c>
      <c r="C2" s="19">
        <v>16000</v>
      </c>
      <c r="D2" s="19"/>
      <c r="F2" s="231" t="s">
        <v>76</v>
      </c>
      <c r="G2" s="232"/>
      <c r="H2" s="233"/>
    </row>
    <row r="3" spans="1:8" ht="13.5">
      <c r="A3" s="18"/>
      <c r="B3" s="18" t="s">
        <v>7</v>
      </c>
      <c r="C3" s="19">
        <f>C2*20%</f>
        <v>3200</v>
      </c>
      <c r="D3" s="19"/>
      <c r="F3" s="234"/>
      <c r="G3" s="235"/>
      <c r="H3" s="236"/>
    </row>
    <row r="4" spans="1:8" ht="13.5">
      <c r="A4" s="18"/>
      <c r="B4" s="18" t="s">
        <v>29</v>
      </c>
      <c r="C4" s="22"/>
      <c r="D4" s="22">
        <f>C2+C3</f>
        <v>19200</v>
      </c>
      <c r="F4" s="234"/>
      <c r="G4" s="235"/>
      <c r="H4" s="236"/>
    </row>
    <row r="5" spans="1:8" ht="13.5">
      <c r="A5" s="18"/>
      <c r="B5" s="18"/>
      <c r="C5" s="22"/>
      <c r="D5" s="22"/>
      <c r="F5" s="234"/>
      <c r="G5" s="235"/>
      <c r="H5" s="236"/>
    </row>
    <row r="6" spans="1:8" ht="13.5">
      <c r="A6" s="18"/>
      <c r="B6" s="18" t="s">
        <v>29</v>
      </c>
      <c r="C6" s="22">
        <v>19200</v>
      </c>
      <c r="D6" s="22"/>
      <c r="F6" s="234"/>
      <c r="G6" s="235"/>
      <c r="H6" s="236"/>
    </row>
    <row r="7" spans="1:8" ht="13.5">
      <c r="A7" s="18"/>
      <c r="B7" s="18" t="s">
        <v>51</v>
      </c>
      <c r="C7" s="22"/>
      <c r="D7" s="22">
        <f>C6/3</f>
        <v>6400</v>
      </c>
      <c r="F7" s="234"/>
      <c r="G7" s="235"/>
      <c r="H7" s="236"/>
    </row>
    <row r="8" spans="1:8" ht="13.5">
      <c r="A8" s="18"/>
      <c r="B8" s="18" t="s">
        <v>78</v>
      </c>
      <c r="C8" s="22"/>
      <c r="D8" s="22">
        <f>C6-D7</f>
        <v>12800</v>
      </c>
      <c r="F8" s="234"/>
      <c r="G8" s="235"/>
      <c r="H8" s="236"/>
    </row>
    <row r="9" spans="1:8" ht="13.5">
      <c r="A9" s="18"/>
      <c r="B9" s="18"/>
      <c r="C9" s="22"/>
      <c r="D9" s="22"/>
      <c r="F9" s="234"/>
      <c r="G9" s="235"/>
      <c r="H9" s="236"/>
    </row>
    <row r="10" spans="1:8" ht="13.5">
      <c r="A10" s="21">
        <v>44841</v>
      </c>
      <c r="B10" s="18" t="s">
        <v>78</v>
      </c>
      <c r="C10" s="22">
        <v>12800</v>
      </c>
      <c r="D10" s="22"/>
      <c r="F10" s="234"/>
      <c r="G10" s="235"/>
      <c r="H10" s="236"/>
    </row>
    <row r="11" spans="1:8" ht="14.25" thickBot="1">
      <c r="A11" s="25"/>
      <c r="B11" s="25" t="s">
        <v>18</v>
      </c>
      <c r="C11" s="26"/>
      <c r="D11" s="26">
        <v>12800</v>
      </c>
      <c r="F11" s="234"/>
      <c r="G11" s="235"/>
      <c r="H11" s="236"/>
    </row>
    <row r="12" spans="1:8" ht="14.25" thickBot="1">
      <c r="A12" s="23"/>
      <c r="B12" s="23"/>
      <c r="C12" s="24"/>
      <c r="D12" s="24"/>
      <c r="F12" s="237"/>
      <c r="G12" s="238"/>
      <c r="H12" s="239"/>
    </row>
    <row r="13" spans="1:4" ht="13.5">
      <c r="A13" s="18"/>
      <c r="B13" s="18"/>
      <c r="C13" s="22"/>
      <c r="D13" s="22"/>
    </row>
    <row r="14" spans="1:4" ht="14.25" thickBot="1">
      <c r="A14" s="21">
        <v>44717</v>
      </c>
      <c r="B14" s="18" t="s">
        <v>23</v>
      </c>
      <c r="C14" s="19">
        <v>9600</v>
      </c>
      <c r="D14" s="19"/>
    </row>
    <row r="15" spans="1:8" ht="13.5">
      <c r="A15" s="18"/>
      <c r="B15" s="18" t="s">
        <v>12</v>
      </c>
      <c r="C15" s="19"/>
      <c r="D15" s="19">
        <v>1600</v>
      </c>
      <c r="F15" s="240" t="s">
        <v>79</v>
      </c>
      <c r="G15" s="241"/>
      <c r="H15" s="242"/>
    </row>
    <row r="16" spans="1:8" ht="13.5">
      <c r="A16" s="18"/>
      <c r="B16" s="18" t="s">
        <v>80</v>
      </c>
      <c r="C16" s="19"/>
      <c r="D16" s="19">
        <v>8000</v>
      </c>
      <c r="F16" s="243"/>
      <c r="G16" s="244"/>
      <c r="H16" s="245"/>
    </row>
    <row r="17" spans="1:8" ht="13.5">
      <c r="A17" s="18"/>
      <c r="B17" s="18"/>
      <c r="C17" s="19"/>
      <c r="D17" s="19"/>
      <c r="F17" s="243"/>
      <c r="G17" s="244"/>
      <c r="H17" s="245"/>
    </row>
    <row r="18" spans="1:8" ht="13.5">
      <c r="A18" s="18"/>
      <c r="B18" s="18" t="s">
        <v>51</v>
      </c>
      <c r="C18" s="19">
        <v>3000</v>
      </c>
      <c r="D18" s="19"/>
      <c r="F18" s="243"/>
      <c r="G18" s="244"/>
      <c r="H18" s="245"/>
    </row>
    <row r="19" spans="1:8" ht="13.5">
      <c r="A19" s="18"/>
      <c r="B19" s="18" t="s">
        <v>18</v>
      </c>
      <c r="C19" s="19">
        <v>2000</v>
      </c>
      <c r="D19" s="19"/>
      <c r="F19" s="243"/>
      <c r="G19" s="244"/>
      <c r="H19" s="245"/>
    </row>
    <row r="20" spans="1:8" ht="13.5">
      <c r="A20" s="18"/>
      <c r="B20" s="18" t="s">
        <v>81</v>
      </c>
      <c r="C20" s="19">
        <v>4600</v>
      </c>
      <c r="D20" s="19"/>
      <c r="F20" s="243"/>
      <c r="G20" s="244"/>
      <c r="H20" s="245"/>
    </row>
    <row r="21" spans="1:8" ht="13.5">
      <c r="A21" s="18"/>
      <c r="B21" s="18" t="s">
        <v>23</v>
      </c>
      <c r="C21" s="19"/>
      <c r="D21" s="19">
        <v>9600</v>
      </c>
      <c r="F21" s="243"/>
      <c r="G21" s="244"/>
      <c r="H21" s="245"/>
    </row>
    <row r="22" spans="1:8" ht="13.5">
      <c r="A22" s="18"/>
      <c r="B22" s="18"/>
      <c r="C22" s="19"/>
      <c r="D22" s="19"/>
      <c r="F22" s="243"/>
      <c r="G22" s="244"/>
      <c r="H22" s="245"/>
    </row>
    <row r="23" spans="1:8" ht="14.25" thickBot="1">
      <c r="A23" s="21">
        <v>44778</v>
      </c>
      <c r="B23" s="18" t="s">
        <v>18</v>
      </c>
      <c r="C23" s="19">
        <v>4600</v>
      </c>
      <c r="D23" s="19"/>
      <c r="F23" s="246"/>
      <c r="G23" s="247"/>
      <c r="H23" s="248"/>
    </row>
    <row r="24" spans="1:4" ht="14.25" thickBot="1">
      <c r="A24" s="25"/>
      <c r="B24" s="25" t="s">
        <v>81</v>
      </c>
      <c r="C24" s="28"/>
      <c r="D24" s="28">
        <v>4600</v>
      </c>
    </row>
    <row r="25" spans="1:4" ht="14.25" thickBot="1">
      <c r="A25" s="23"/>
      <c r="B25" s="23"/>
      <c r="C25" s="27"/>
      <c r="D25" s="27"/>
    </row>
    <row r="26" spans="1:8" ht="13.5">
      <c r="A26" s="21">
        <v>44871</v>
      </c>
      <c r="B26" s="18" t="s">
        <v>83</v>
      </c>
      <c r="C26" s="19">
        <v>3000</v>
      </c>
      <c r="D26" s="19"/>
      <c r="F26" s="249" t="s">
        <v>82</v>
      </c>
      <c r="G26" s="250"/>
      <c r="H26" s="251"/>
    </row>
    <row r="27" spans="1:8" ht="13.5">
      <c r="A27" s="18"/>
      <c r="B27" s="18" t="s">
        <v>7</v>
      </c>
      <c r="C27" s="19">
        <v>570</v>
      </c>
      <c r="D27" s="19"/>
      <c r="F27" s="252"/>
      <c r="G27" s="253"/>
      <c r="H27" s="254"/>
    </row>
    <row r="28" spans="1:8" ht="13.5">
      <c r="A28" s="18"/>
      <c r="B28" s="18" t="s">
        <v>84</v>
      </c>
      <c r="C28" s="19"/>
      <c r="D28" s="19">
        <v>150</v>
      </c>
      <c r="F28" s="252"/>
      <c r="G28" s="253"/>
      <c r="H28" s="254"/>
    </row>
    <row r="29" spans="1:8" ht="13.5">
      <c r="A29" s="18"/>
      <c r="B29" s="18" t="s">
        <v>29</v>
      </c>
      <c r="C29" s="19"/>
      <c r="D29" s="19">
        <v>3420</v>
      </c>
      <c r="F29" s="252"/>
      <c r="G29" s="253"/>
      <c r="H29" s="254"/>
    </row>
    <row r="30" spans="1:8" ht="13.5">
      <c r="A30" s="18"/>
      <c r="B30" s="18"/>
      <c r="C30" s="19"/>
      <c r="D30" s="19"/>
      <c r="F30" s="252"/>
      <c r="G30" s="253"/>
      <c r="H30" s="254"/>
    </row>
    <row r="31" spans="1:8" ht="13.5">
      <c r="A31" s="18"/>
      <c r="B31" s="18" t="s">
        <v>29</v>
      </c>
      <c r="C31" s="19">
        <v>3420</v>
      </c>
      <c r="D31" s="19"/>
      <c r="F31" s="252"/>
      <c r="G31" s="253"/>
      <c r="H31" s="254"/>
    </row>
    <row r="32" spans="1:8" ht="14.25" thickBot="1">
      <c r="A32" s="25"/>
      <c r="B32" s="25" t="s">
        <v>18</v>
      </c>
      <c r="C32" s="28"/>
      <c r="D32" s="28">
        <v>3420</v>
      </c>
      <c r="F32" s="252"/>
      <c r="G32" s="253"/>
      <c r="H32" s="254"/>
    </row>
    <row r="33" spans="1:8" ht="13.5">
      <c r="A33" s="23"/>
      <c r="B33" s="23"/>
      <c r="C33" s="27"/>
      <c r="D33" s="27"/>
      <c r="F33" s="252"/>
      <c r="G33" s="253"/>
      <c r="H33" s="254"/>
    </row>
    <row r="34" spans="1:8" ht="13.5">
      <c r="A34" s="18"/>
      <c r="B34" s="18"/>
      <c r="C34" s="19"/>
      <c r="D34" s="19"/>
      <c r="F34" s="252"/>
      <c r="G34" s="253"/>
      <c r="H34" s="254"/>
    </row>
    <row r="35" spans="1:8" ht="13.5">
      <c r="A35" s="18"/>
      <c r="B35" s="18"/>
      <c r="C35" s="19"/>
      <c r="D35" s="19"/>
      <c r="F35" s="252"/>
      <c r="G35" s="253"/>
      <c r="H35" s="254"/>
    </row>
    <row r="36" spans="1:8" ht="13.5">
      <c r="A36" s="18"/>
      <c r="B36" s="18"/>
      <c r="C36" s="19"/>
      <c r="D36" s="19"/>
      <c r="F36" s="252"/>
      <c r="G36" s="253"/>
      <c r="H36" s="254"/>
    </row>
    <row r="37" spans="1:8" ht="14.25" thickBot="1">
      <c r="A37" s="18"/>
      <c r="B37" s="18"/>
      <c r="C37" s="19"/>
      <c r="D37" s="19"/>
      <c r="F37" s="255"/>
      <c r="G37" s="256"/>
      <c r="H37" s="257"/>
    </row>
    <row r="38" spans="1:4" ht="13.5">
      <c r="A38" s="18"/>
      <c r="B38" s="18"/>
      <c r="C38" s="19"/>
      <c r="D38" s="19"/>
    </row>
    <row r="39" spans="1:4" ht="13.5">
      <c r="A39" s="18"/>
      <c r="B39" s="18"/>
      <c r="C39" s="19"/>
      <c r="D39" s="19"/>
    </row>
    <row r="40" spans="1:4" ht="13.5">
      <c r="A40" s="18"/>
      <c r="B40" s="18"/>
      <c r="C40" s="19"/>
      <c r="D40" s="19"/>
    </row>
    <row r="41" spans="1:4" ht="13.5">
      <c r="A41" s="18"/>
      <c r="B41" s="18"/>
      <c r="C41" s="19"/>
      <c r="D41" s="19"/>
    </row>
    <row r="42" spans="1:4" ht="14.25" thickBot="1">
      <c r="A42" s="18"/>
      <c r="B42" s="18"/>
      <c r="C42" s="19"/>
      <c r="D42" s="19"/>
    </row>
    <row r="43" spans="1:8" ht="13.5">
      <c r="A43" s="21">
        <v>44610</v>
      </c>
      <c r="B43" s="18" t="s">
        <v>86</v>
      </c>
      <c r="C43" s="19">
        <v>8000</v>
      </c>
      <c r="D43" s="19"/>
      <c r="F43" s="231" t="s">
        <v>85</v>
      </c>
      <c r="G43" s="232"/>
      <c r="H43" s="233"/>
    </row>
    <row r="44" spans="1:8" ht="15" customHeight="1">
      <c r="A44" s="18"/>
      <c r="B44" s="18" t="s">
        <v>7</v>
      </c>
      <c r="C44" s="19">
        <v>1552</v>
      </c>
      <c r="D44" s="19"/>
      <c r="F44" s="234"/>
      <c r="G44" s="235"/>
      <c r="H44" s="236"/>
    </row>
    <row r="45" spans="1:8" ht="13.5">
      <c r="A45" s="18"/>
      <c r="B45" s="18" t="s">
        <v>84</v>
      </c>
      <c r="C45" s="19"/>
      <c r="D45" s="19">
        <v>240</v>
      </c>
      <c r="F45" s="234"/>
      <c r="G45" s="235"/>
      <c r="H45" s="236"/>
    </row>
    <row r="46" spans="1:8" ht="13.5">
      <c r="A46" s="18"/>
      <c r="B46" s="18" t="s">
        <v>29</v>
      </c>
      <c r="C46" s="19"/>
      <c r="D46" s="19">
        <f>C43+C44-D45</f>
        <v>9312</v>
      </c>
      <c r="F46" s="234"/>
      <c r="G46" s="235"/>
      <c r="H46" s="236"/>
    </row>
    <row r="47" spans="1:8" ht="13.5">
      <c r="A47" s="18"/>
      <c r="B47" s="18"/>
      <c r="C47" s="19"/>
      <c r="D47" s="19"/>
      <c r="F47" s="234"/>
      <c r="G47" s="235"/>
      <c r="H47" s="236"/>
    </row>
    <row r="48" spans="1:8" ht="13.5">
      <c r="A48" s="18"/>
      <c r="B48" s="18" t="s">
        <v>29</v>
      </c>
      <c r="C48" s="19">
        <v>9312</v>
      </c>
      <c r="D48" s="19"/>
      <c r="F48" s="234"/>
      <c r="G48" s="235"/>
      <c r="H48" s="236"/>
    </row>
    <row r="49" spans="1:8" ht="13.5">
      <c r="A49" s="18"/>
      <c r="B49" s="18" t="s">
        <v>18</v>
      </c>
      <c r="C49" s="19"/>
      <c r="D49" s="19">
        <f>C48/3</f>
        <v>3104</v>
      </c>
      <c r="F49" s="234"/>
      <c r="G49" s="235"/>
      <c r="H49" s="236"/>
    </row>
    <row r="50" spans="1:8" ht="13.5">
      <c r="A50" s="18"/>
      <c r="B50" s="18" t="s">
        <v>78</v>
      </c>
      <c r="C50" s="19"/>
      <c r="D50" s="19">
        <f>C48-D49</f>
        <v>6208</v>
      </c>
      <c r="F50" s="234"/>
      <c r="G50" s="235"/>
      <c r="H50" s="236"/>
    </row>
    <row r="51" spans="1:8" ht="13.5">
      <c r="A51" s="18"/>
      <c r="B51" s="18"/>
      <c r="C51" s="19"/>
      <c r="D51" s="19"/>
      <c r="F51" s="234"/>
      <c r="G51" s="235"/>
      <c r="H51" s="236"/>
    </row>
    <row r="52" spans="1:8" ht="13.5">
      <c r="A52" s="21">
        <v>44669</v>
      </c>
      <c r="B52" s="18" t="s">
        <v>78</v>
      </c>
      <c r="C52" s="19">
        <v>6208</v>
      </c>
      <c r="D52" s="19"/>
      <c r="F52" s="234"/>
      <c r="G52" s="235"/>
      <c r="H52" s="236"/>
    </row>
    <row r="53" spans="1:8" ht="14.25" thickBot="1">
      <c r="A53" s="25"/>
      <c r="B53" s="25" t="s">
        <v>18</v>
      </c>
      <c r="C53" s="28"/>
      <c r="D53" s="28">
        <v>6208</v>
      </c>
      <c r="F53" s="234"/>
      <c r="G53" s="235"/>
      <c r="H53" s="236"/>
    </row>
    <row r="54" spans="1:8" ht="13.5">
      <c r="A54" s="23"/>
      <c r="B54" s="23"/>
      <c r="C54" s="27"/>
      <c r="D54" s="27"/>
      <c r="F54" s="234"/>
      <c r="G54" s="235"/>
      <c r="H54" s="236"/>
    </row>
    <row r="55" spans="1:8" ht="13.5">
      <c r="A55" s="18"/>
      <c r="B55" s="18"/>
      <c r="C55" s="19"/>
      <c r="D55" s="19"/>
      <c r="F55" s="234"/>
      <c r="G55" s="235"/>
      <c r="H55" s="236"/>
    </row>
    <row r="56" spans="1:8" ht="14.25" thickBot="1">
      <c r="A56" s="18"/>
      <c r="B56" s="18"/>
      <c r="C56" s="19"/>
      <c r="D56" s="19"/>
      <c r="F56" s="237"/>
      <c r="G56" s="238"/>
      <c r="H56" s="239"/>
    </row>
    <row r="57" spans="1:4" ht="13.5">
      <c r="A57" s="18"/>
      <c r="B57" s="18"/>
      <c r="C57" s="19"/>
      <c r="D57" s="19"/>
    </row>
    <row r="58" spans="1:4" ht="13.5">
      <c r="A58" s="18"/>
      <c r="B58" s="18"/>
      <c r="C58" s="19"/>
      <c r="D58" s="19"/>
    </row>
    <row r="59" spans="1:4" ht="14.25" thickBot="1">
      <c r="A59" s="18"/>
      <c r="B59" s="18"/>
      <c r="C59" s="19"/>
      <c r="D59" s="19"/>
    </row>
    <row r="60" spans="1:8" ht="13.5">
      <c r="A60" s="21">
        <v>44644</v>
      </c>
      <c r="B60" s="18" t="s">
        <v>88</v>
      </c>
      <c r="C60" s="19">
        <v>35000</v>
      </c>
      <c r="D60" s="19"/>
      <c r="F60" s="240" t="s">
        <v>87</v>
      </c>
      <c r="G60" s="241"/>
      <c r="H60" s="242"/>
    </row>
    <row r="61" spans="1:8" ht="13.5">
      <c r="A61" s="18"/>
      <c r="B61" s="18" t="s">
        <v>7</v>
      </c>
      <c r="C61" s="19">
        <v>6650</v>
      </c>
      <c r="D61" s="19"/>
      <c r="F61" s="243"/>
      <c r="G61" s="244"/>
      <c r="H61" s="245"/>
    </row>
    <row r="62" spans="1:8" ht="13.5">
      <c r="A62" s="18"/>
      <c r="B62" s="18" t="s">
        <v>84</v>
      </c>
      <c r="C62" s="19"/>
      <c r="D62" s="19">
        <v>1750</v>
      </c>
      <c r="F62" s="243"/>
      <c r="G62" s="244"/>
      <c r="H62" s="245"/>
    </row>
    <row r="63" spans="1:8" ht="13.5">
      <c r="A63" s="18"/>
      <c r="B63" s="18" t="s">
        <v>89</v>
      </c>
      <c r="C63" s="19"/>
      <c r="D63" s="19">
        <v>39900</v>
      </c>
      <c r="F63" s="243"/>
      <c r="G63" s="244"/>
      <c r="H63" s="245"/>
    </row>
    <row r="64" spans="1:8" ht="13.5">
      <c r="A64" s="18"/>
      <c r="B64" s="18"/>
      <c r="C64" s="19"/>
      <c r="D64" s="19"/>
      <c r="F64" s="243"/>
      <c r="G64" s="244"/>
      <c r="H64" s="245"/>
    </row>
    <row r="65" spans="1:8" ht="13.5">
      <c r="A65" s="18"/>
      <c r="B65" s="18" t="s">
        <v>77</v>
      </c>
      <c r="C65" s="19">
        <v>4000</v>
      </c>
      <c r="D65" s="19"/>
      <c r="F65" s="243"/>
      <c r="G65" s="244"/>
      <c r="H65" s="245"/>
    </row>
    <row r="66" spans="1:8" ht="13.5">
      <c r="A66" s="18"/>
      <c r="B66" s="18" t="s">
        <v>11</v>
      </c>
      <c r="C66" s="19">
        <v>784</v>
      </c>
      <c r="D66" s="19"/>
      <c r="F66" s="243"/>
      <c r="G66" s="244"/>
      <c r="H66" s="245"/>
    </row>
    <row r="67" spans="1:8" ht="13.5">
      <c r="A67" s="18"/>
      <c r="B67" s="18" t="s">
        <v>84</v>
      </c>
      <c r="C67" s="19"/>
      <c r="D67" s="19">
        <v>80</v>
      </c>
      <c r="F67" s="243"/>
      <c r="G67" s="244"/>
      <c r="H67" s="245"/>
    </row>
    <row r="68" spans="1:8" ht="13.5">
      <c r="A68" s="18"/>
      <c r="B68" s="18" t="s">
        <v>89</v>
      </c>
      <c r="C68" s="19"/>
      <c r="D68" s="19">
        <v>4704</v>
      </c>
      <c r="F68" s="243"/>
      <c r="G68" s="244"/>
      <c r="H68" s="245"/>
    </row>
    <row r="69" spans="1:8" ht="13.5">
      <c r="A69" s="18"/>
      <c r="B69" s="18"/>
      <c r="C69" s="19"/>
      <c r="D69" s="19"/>
      <c r="F69" s="243"/>
      <c r="G69" s="244"/>
      <c r="H69" s="245"/>
    </row>
    <row r="70" spans="1:8" ht="13.5">
      <c r="A70" s="18"/>
      <c r="B70" s="18" t="s">
        <v>86</v>
      </c>
      <c r="C70" s="19">
        <v>13000</v>
      </c>
      <c r="D70" s="19"/>
      <c r="F70" s="243"/>
      <c r="G70" s="244"/>
      <c r="H70" s="245"/>
    </row>
    <row r="71" spans="1:8" ht="13.5">
      <c r="A71" s="18"/>
      <c r="B71" s="18" t="s">
        <v>7</v>
      </c>
      <c r="C71" s="19">
        <v>2522</v>
      </c>
      <c r="D71" s="19"/>
      <c r="F71" s="243"/>
      <c r="G71" s="244"/>
      <c r="H71" s="245"/>
    </row>
    <row r="72" spans="1:8" ht="13.5">
      <c r="A72" s="18"/>
      <c r="B72" s="18" t="s">
        <v>84</v>
      </c>
      <c r="C72" s="19"/>
      <c r="D72" s="19">
        <v>390</v>
      </c>
      <c r="F72" s="243"/>
      <c r="G72" s="244"/>
      <c r="H72" s="245"/>
    </row>
    <row r="73" spans="1:8" ht="13.5">
      <c r="A73" s="18"/>
      <c r="B73" s="18" t="s">
        <v>89</v>
      </c>
      <c r="C73" s="19"/>
      <c r="D73" s="19">
        <v>15132</v>
      </c>
      <c r="F73" s="243"/>
      <c r="G73" s="244"/>
      <c r="H73" s="245"/>
    </row>
    <row r="74" spans="1:8" ht="14.25" thickBot="1">
      <c r="A74" s="18"/>
      <c r="B74" s="18"/>
      <c r="C74" s="19"/>
      <c r="D74" s="19"/>
      <c r="F74" s="246"/>
      <c r="G74" s="247"/>
      <c r="H74" s="248"/>
    </row>
    <row r="75" spans="1:4" ht="13.5">
      <c r="A75" s="18"/>
      <c r="B75" s="18" t="s">
        <v>90</v>
      </c>
      <c r="C75" s="19">
        <v>59736</v>
      </c>
      <c r="D75" s="19"/>
    </row>
    <row r="76" spans="1:4" ht="13.5">
      <c r="A76" s="18"/>
      <c r="B76" s="18" t="s">
        <v>18</v>
      </c>
      <c r="C76" s="19"/>
      <c r="D76" s="19">
        <v>39824</v>
      </c>
    </row>
    <row r="77" spans="1:4" ht="13.5">
      <c r="A77" s="18"/>
      <c r="B77" s="18" t="s">
        <v>91</v>
      </c>
      <c r="C77" s="19"/>
      <c r="D77" s="19">
        <v>19912</v>
      </c>
    </row>
    <row r="78" spans="1:4" ht="13.5">
      <c r="A78" s="18"/>
      <c r="B78" s="18"/>
      <c r="C78" s="19"/>
      <c r="D78" s="19"/>
    </row>
    <row r="79" spans="1:4" ht="13.5">
      <c r="A79" s="21">
        <v>44705</v>
      </c>
      <c r="B79" s="18" t="s">
        <v>91</v>
      </c>
      <c r="C79" s="19">
        <v>19912</v>
      </c>
      <c r="D79" s="19"/>
    </row>
    <row r="80" spans="1:4" ht="13.5">
      <c r="A80" s="18"/>
      <c r="B80" s="18" t="s">
        <v>18</v>
      </c>
      <c r="C80" s="19"/>
      <c r="D80" s="19">
        <v>19912</v>
      </c>
    </row>
    <row r="81" spans="1:4" ht="14.25" thickBot="1">
      <c r="A81" s="18"/>
      <c r="B81" s="18"/>
      <c r="C81" s="19"/>
      <c r="D81" s="19"/>
    </row>
    <row r="82" spans="1:7" ht="13.5">
      <c r="A82" s="21">
        <v>44749</v>
      </c>
      <c r="B82" s="18" t="s">
        <v>94</v>
      </c>
      <c r="C82" s="19">
        <v>480</v>
      </c>
      <c r="D82" s="19"/>
      <c r="F82" s="231" t="s">
        <v>92</v>
      </c>
      <c r="G82" s="233"/>
    </row>
    <row r="83" spans="1:7" ht="13.5">
      <c r="A83" s="18"/>
      <c r="B83" s="18" t="s">
        <v>95</v>
      </c>
      <c r="C83" s="19"/>
      <c r="D83" s="19">
        <v>80</v>
      </c>
      <c r="F83" s="234"/>
      <c r="G83" s="236"/>
    </row>
    <row r="84" spans="1:7" ht="13.5">
      <c r="A84" s="18"/>
      <c r="B84" s="18" t="s">
        <v>96</v>
      </c>
      <c r="C84" s="19"/>
      <c r="D84" s="19">
        <v>400</v>
      </c>
      <c r="F84" s="234"/>
      <c r="G84" s="236"/>
    </row>
    <row r="85" spans="1:7" ht="13.5">
      <c r="A85" s="18"/>
      <c r="B85" s="18"/>
      <c r="C85" s="19"/>
      <c r="D85" s="19"/>
      <c r="F85" s="234"/>
      <c r="G85" s="236"/>
    </row>
    <row r="86" spans="1:7" ht="13.5">
      <c r="A86" s="21">
        <v>44820</v>
      </c>
      <c r="B86" s="18" t="s">
        <v>97</v>
      </c>
      <c r="C86" s="19">
        <v>17000</v>
      </c>
      <c r="D86" s="19"/>
      <c r="F86" s="234"/>
      <c r="G86" s="236"/>
    </row>
    <row r="87" spans="1:7" ht="13.5">
      <c r="A87" s="18"/>
      <c r="B87" s="18" t="s">
        <v>93</v>
      </c>
      <c r="C87" s="19">
        <v>3400</v>
      </c>
      <c r="D87" s="19"/>
      <c r="F87" s="234"/>
      <c r="G87" s="236"/>
    </row>
    <row r="88" spans="1:7" ht="13.5">
      <c r="A88" s="18"/>
      <c r="B88" s="18" t="s">
        <v>94</v>
      </c>
      <c r="C88" s="19"/>
      <c r="D88" s="19">
        <v>20400</v>
      </c>
      <c r="F88" s="234"/>
      <c r="G88" s="236"/>
    </row>
    <row r="89" spans="1:7" ht="13.5">
      <c r="A89" s="18"/>
      <c r="B89" s="18"/>
      <c r="C89" s="19"/>
      <c r="D89" s="19"/>
      <c r="F89" s="234"/>
      <c r="G89" s="236"/>
    </row>
    <row r="90" spans="1:7" ht="14.25" thickBot="1">
      <c r="A90" s="18"/>
      <c r="B90" s="18" t="s">
        <v>94</v>
      </c>
      <c r="C90" s="19">
        <v>1080</v>
      </c>
      <c r="D90" s="19"/>
      <c r="F90" s="237"/>
      <c r="G90" s="239"/>
    </row>
    <row r="91" spans="1:4" ht="13.5">
      <c r="A91" s="18"/>
      <c r="B91" s="18" t="s">
        <v>98</v>
      </c>
      <c r="C91" s="19"/>
      <c r="D91" s="19">
        <v>180</v>
      </c>
    </row>
    <row r="92" spans="1:4" ht="13.5">
      <c r="A92" s="18"/>
      <c r="B92" s="18" t="s">
        <v>96</v>
      </c>
      <c r="C92" s="19"/>
      <c r="D92" s="19">
        <v>900</v>
      </c>
    </row>
    <row r="93" spans="1:4" ht="13.5">
      <c r="A93" s="18"/>
      <c r="B93" s="18"/>
      <c r="C93" s="19"/>
      <c r="D93" s="19"/>
    </row>
    <row r="94" spans="1:4" ht="13.5">
      <c r="A94" s="18"/>
      <c r="B94" s="18" t="s">
        <v>94</v>
      </c>
      <c r="C94" s="19">
        <v>19320</v>
      </c>
      <c r="D94" s="19"/>
    </row>
    <row r="95" spans="1:4" ht="14.25" thickBot="1">
      <c r="A95" s="25"/>
      <c r="B95" s="25" t="s">
        <v>14</v>
      </c>
      <c r="C95" s="28"/>
      <c r="D95" s="28">
        <v>19320</v>
      </c>
    </row>
    <row r="96" spans="1:4" ht="14.25" thickBot="1">
      <c r="A96" s="29">
        <v>44881</v>
      </c>
      <c r="B96" s="23" t="s">
        <v>100</v>
      </c>
      <c r="C96" s="27">
        <v>33000</v>
      </c>
      <c r="D96" s="27"/>
    </row>
    <row r="97" spans="1:8" ht="13.5">
      <c r="A97" s="18"/>
      <c r="B97" s="18" t="s">
        <v>101</v>
      </c>
      <c r="C97" s="19">
        <v>6468</v>
      </c>
      <c r="D97" s="19"/>
      <c r="F97" s="249" t="s">
        <v>99</v>
      </c>
      <c r="G97" s="250"/>
      <c r="H97" s="251"/>
    </row>
    <row r="98" spans="1:8" ht="13.5">
      <c r="A98" s="18"/>
      <c r="B98" s="18" t="s">
        <v>102</v>
      </c>
      <c r="C98" s="19"/>
      <c r="D98" s="19">
        <v>660</v>
      </c>
      <c r="F98" s="252"/>
      <c r="G98" s="253"/>
      <c r="H98" s="254"/>
    </row>
    <row r="99" spans="1:8" ht="13.5">
      <c r="A99" s="18"/>
      <c r="B99" s="18" t="s">
        <v>103</v>
      </c>
      <c r="C99" s="19"/>
      <c r="D99" s="19">
        <v>38808</v>
      </c>
      <c r="F99" s="252"/>
      <c r="G99" s="253"/>
      <c r="H99" s="254"/>
    </row>
    <row r="100" spans="1:8" ht="13.5">
      <c r="A100" s="18"/>
      <c r="B100" s="18"/>
      <c r="C100" s="19"/>
      <c r="D100" s="19"/>
      <c r="F100" s="252"/>
      <c r="G100" s="253"/>
      <c r="H100" s="254"/>
    </row>
    <row r="101" spans="1:8" ht="13.5">
      <c r="A101" s="18"/>
      <c r="B101" s="18" t="s">
        <v>103</v>
      </c>
      <c r="C101" s="19">
        <v>3000</v>
      </c>
      <c r="D101" s="19"/>
      <c r="F101" s="252"/>
      <c r="G101" s="253"/>
      <c r="H101" s="254"/>
    </row>
    <row r="102" spans="1:8" ht="13.5">
      <c r="A102" s="18"/>
      <c r="B102" s="18" t="s">
        <v>104</v>
      </c>
      <c r="C102" s="19"/>
      <c r="D102" s="19">
        <v>500</v>
      </c>
      <c r="F102" s="252"/>
      <c r="G102" s="253"/>
      <c r="H102" s="254"/>
    </row>
    <row r="103" spans="1:8" ht="13.5">
      <c r="A103" s="18"/>
      <c r="B103" s="18" t="s">
        <v>13</v>
      </c>
      <c r="C103" s="19"/>
      <c r="D103" s="19">
        <v>2500</v>
      </c>
      <c r="F103" s="252"/>
      <c r="G103" s="253"/>
      <c r="H103" s="254"/>
    </row>
    <row r="104" spans="1:8" ht="13.5">
      <c r="A104" s="18"/>
      <c r="B104" s="18"/>
      <c r="C104" s="19"/>
      <c r="D104" s="19"/>
      <c r="F104" s="252"/>
      <c r="G104" s="253"/>
      <c r="H104" s="254"/>
    </row>
    <row r="105" spans="1:8" ht="13.5">
      <c r="A105" s="18"/>
      <c r="B105" s="18" t="s">
        <v>103</v>
      </c>
      <c r="C105" s="19">
        <v>35808</v>
      </c>
      <c r="D105" s="19"/>
      <c r="F105" s="252"/>
      <c r="G105" s="253"/>
      <c r="H105" s="254"/>
    </row>
    <row r="106" spans="1:8" ht="13.5">
      <c r="A106" s="18"/>
      <c r="B106" s="18" t="s">
        <v>14</v>
      </c>
      <c r="C106" s="19"/>
      <c r="D106" s="19">
        <v>35808</v>
      </c>
      <c r="F106" s="252"/>
      <c r="G106" s="253"/>
      <c r="H106" s="254"/>
    </row>
    <row r="107" spans="1:8" ht="13.5">
      <c r="A107" s="18"/>
      <c r="B107" s="18"/>
      <c r="C107" s="19"/>
      <c r="D107" s="19"/>
      <c r="F107" s="252"/>
      <c r="G107" s="253"/>
      <c r="H107" s="254"/>
    </row>
    <row r="108" spans="1:8" ht="13.5">
      <c r="A108" s="18"/>
      <c r="B108" s="18"/>
      <c r="C108" s="19"/>
      <c r="D108" s="19"/>
      <c r="F108" s="252"/>
      <c r="G108" s="253"/>
      <c r="H108" s="254"/>
    </row>
    <row r="109" spans="1:8" ht="13.5">
      <c r="A109" s="18"/>
      <c r="B109" s="18"/>
      <c r="C109" s="19"/>
      <c r="D109" s="19"/>
      <c r="F109" s="252"/>
      <c r="G109" s="253"/>
      <c r="H109" s="254"/>
    </row>
    <row r="110" spans="1:8" ht="13.5">
      <c r="A110" s="18"/>
      <c r="B110" s="18"/>
      <c r="C110" s="19"/>
      <c r="D110" s="19"/>
      <c r="F110" s="252"/>
      <c r="G110" s="253"/>
      <c r="H110" s="254"/>
    </row>
    <row r="111" spans="1:8" ht="14.25" thickBot="1">
      <c r="A111" s="18"/>
      <c r="B111" s="18"/>
      <c r="C111" s="19"/>
      <c r="D111" s="19"/>
      <c r="F111" s="255"/>
      <c r="G111" s="256"/>
      <c r="H111" s="257"/>
    </row>
    <row r="112" spans="1:4" ht="13.5">
      <c r="A112" s="18"/>
      <c r="B112" s="18"/>
      <c r="C112" s="19"/>
      <c r="D112" s="19"/>
    </row>
    <row r="113" spans="1:4" ht="14.25" thickBot="1">
      <c r="A113" s="18"/>
      <c r="B113" s="18"/>
      <c r="C113" s="19"/>
      <c r="D113" s="19"/>
    </row>
    <row r="114" spans="1:8" ht="13.5">
      <c r="A114" s="18"/>
      <c r="B114" s="18"/>
      <c r="C114" s="19"/>
      <c r="D114" s="19"/>
      <c r="F114" s="231" t="s">
        <v>105</v>
      </c>
      <c r="G114" s="232"/>
      <c r="H114" s="233"/>
    </row>
    <row r="115" spans="1:8" ht="13.5">
      <c r="A115" s="18"/>
      <c r="B115" s="18"/>
      <c r="C115" s="19"/>
      <c r="D115" s="19"/>
      <c r="F115" s="234"/>
      <c r="G115" s="235"/>
      <c r="H115" s="236"/>
    </row>
    <row r="116" spans="1:8" ht="13.5">
      <c r="A116" s="21">
        <v>44685</v>
      </c>
      <c r="B116" s="18" t="s">
        <v>106</v>
      </c>
      <c r="C116" s="19">
        <f>D119-C117-C118</f>
        <v>2320</v>
      </c>
      <c r="D116" s="19"/>
      <c r="F116" s="234"/>
      <c r="G116" s="235"/>
      <c r="H116" s="236"/>
    </row>
    <row r="117" spans="1:8" ht="13.5">
      <c r="A117" s="18"/>
      <c r="B117" s="18" t="s">
        <v>107</v>
      </c>
      <c r="C117" s="19">
        <v>150</v>
      </c>
      <c r="D117" s="19"/>
      <c r="F117" s="234"/>
      <c r="G117" s="235"/>
      <c r="H117" s="236"/>
    </row>
    <row r="118" spans="1:8" ht="13.5">
      <c r="A118" s="18"/>
      <c r="B118" s="18" t="s">
        <v>101</v>
      </c>
      <c r="C118" s="19">
        <v>30</v>
      </c>
      <c r="D118" s="19"/>
      <c r="F118" s="234"/>
      <c r="G118" s="235"/>
      <c r="H118" s="236"/>
    </row>
    <row r="119" spans="1:8" ht="13.5">
      <c r="A119" s="18"/>
      <c r="B119" s="18" t="s">
        <v>108</v>
      </c>
      <c r="C119" s="19"/>
      <c r="D119" s="19">
        <v>2500</v>
      </c>
      <c r="F119" s="234"/>
      <c r="G119" s="235"/>
      <c r="H119" s="236"/>
    </row>
    <row r="120" spans="1:8" ht="13.5">
      <c r="A120" s="18"/>
      <c r="B120" s="18"/>
      <c r="C120" s="19"/>
      <c r="D120" s="19"/>
      <c r="F120" s="234"/>
      <c r="G120" s="235"/>
      <c r="H120" s="236"/>
    </row>
    <row r="121" spans="1:8" ht="13.5">
      <c r="A121" s="18"/>
      <c r="B121" s="18"/>
      <c r="C121" s="19"/>
      <c r="D121" s="19"/>
      <c r="F121" s="234"/>
      <c r="G121" s="235"/>
      <c r="H121" s="236"/>
    </row>
    <row r="122" spans="1:8" ht="13.5">
      <c r="A122" s="18"/>
      <c r="B122" s="18"/>
      <c r="C122" s="19"/>
      <c r="D122" s="19"/>
      <c r="F122" s="234"/>
      <c r="G122" s="235"/>
      <c r="H122" s="236"/>
    </row>
    <row r="123" spans="1:8" ht="13.5">
      <c r="A123" s="18"/>
      <c r="B123" s="18"/>
      <c r="C123" s="19"/>
      <c r="D123" s="19"/>
      <c r="F123" s="234"/>
      <c r="G123" s="235"/>
      <c r="H123" s="236"/>
    </row>
    <row r="124" spans="1:8" ht="14.25" thickBot="1">
      <c r="A124" s="18"/>
      <c r="B124" s="18"/>
      <c r="C124" s="19"/>
      <c r="D124" s="19"/>
      <c r="F124" s="237"/>
      <c r="G124" s="238"/>
      <c r="H124" s="239"/>
    </row>
    <row r="125" spans="1:4" ht="13.5">
      <c r="A125" s="18"/>
      <c r="B125" s="18"/>
      <c r="C125" s="19"/>
      <c r="D125" s="19"/>
    </row>
    <row r="126" spans="1:4" ht="14.25" thickBot="1">
      <c r="A126" s="18"/>
      <c r="B126" s="18"/>
      <c r="C126" s="19"/>
      <c r="D126" s="19"/>
    </row>
    <row r="127" spans="1:8" ht="13.5">
      <c r="A127" s="21">
        <v>44897</v>
      </c>
      <c r="B127" s="18" t="s">
        <v>88</v>
      </c>
      <c r="C127" s="19">
        <v>42000</v>
      </c>
      <c r="D127" s="19"/>
      <c r="F127" s="231" t="s">
        <v>109</v>
      </c>
      <c r="G127" s="232"/>
      <c r="H127" s="233"/>
    </row>
    <row r="128" spans="1:8" ht="13.5">
      <c r="A128" s="18"/>
      <c r="B128" s="18" t="s">
        <v>17</v>
      </c>
      <c r="C128" s="19">
        <v>7560</v>
      </c>
      <c r="D128" s="19"/>
      <c r="F128" s="234"/>
      <c r="G128" s="235"/>
      <c r="H128" s="236"/>
    </row>
    <row r="129" spans="1:8" ht="13.5">
      <c r="A129" s="18"/>
      <c r="B129" s="18" t="s">
        <v>110</v>
      </c>
      <c r="C129" s="19"/>
      <c r="D129" s="19">
        <v>4200</v>
      </c>
      <c r="F129" s="234"/>
      <c r="G129" s="235"/>
      <c r="H129" s="236"/>
    </row>
    <row r="130" spans="1:8" ht="13.5">
      <c r="A130" s="18"/>
      <c r="B130" s="18" t="s">
        <v>111</v>
      </c>
      <c r="C130" s="19"/>
      <c r="D130" s="19">
        <v>45360</v>
      </c>
      <c r="F130" s="234"/>
      <c r="G130" s="235"/>
      <c r="H130" s="236"/>
    </row>
    <row r="131" spans="1:8" ht="13.5">
      <c r="A131" s="18"/>
      <c r="B131" s="18"/>
      <c r="C131" s="19"/>
      <c r="D131" s="19"/>
      <c r="F131" s="234"/>
      <c r="G131" s="235"/>
      <c r="H131" s="236"/>
    </row>
    <row r="132" spans="1:8" ht="13.5">
      <c r="A132" s="18"/>
      <c r="B132" s="18" t="s">
        <v>77</v>
      </c>
      <c r="C132" s="19">
        <v>16000</v>
      </c>
      <c r="D132" s="19"/>
      <c r="F132" s="234"/>
      <c r="G132" s="235"/>
      <c r="H132" s="236"/>
    </row>
    <row r="133" spans="1:8" ht="13.5">
      <c r="A133" s="18"/>
      <c r="B133" s="18" t="s">
        <v>17</v>
      </c>
      <c r="C133" s="19">
        <v>3200</v>
      </c>
      <c r="D133" s="19"/>
      <c r="F133" s="234"/>
      <c r="G133" s="235"/>
      <c r="H133" s="236"/>
    </row>
    <row r="134" spans="1:8" ht="13.5">
      <c r="A134" s="18"/>
      <c r="B134" s="18" t="s">
        <v>111</v>
      </c>
      <c r="C134" s="19"/>
      <c r="D134" s="19">
        <v>19200</v>
      </c>
      <c r="F134" s="234"/>
      <c r="G134" s="235"/>
      <c r="H134" s="236"/>
    </row>
    <row r="135" spans="1:8" ht="13.5">
      <c r="A135" s="18"/>
      <c r="B135" s="18"/>
      <c r="C135" s="19"/>
      <c r="D135" s="19"/>
      <c r="F135" s="234"/>
      <c r="G135" s="235"/>
      <c r="H135" s="236"/>
    </row>
    <row r="136" spans="1:8" ht="13.5">
      <c r="A136" s="18"/>
      <c r="B136" s="18" t="s">
        <v>111</v>
      </c>
      <c r="C136" s="19">
        <f>D130+D134</f>
        <v>64560</v>
      </c>
      <c r="D136" s="19"/>
      <c r="F136" s="234"/>
      <c r="G136" s="235"/>
      <c r="H136" s="236"/>
    </row>
    <row r="137" spans="1:8" ht="13.5">
      <c r="A137" s="18"/>
      <c r="B137" s="18" t="s">
        <v>14</v>
      </c>
      <c r="C137" s="19"/>
      <c r="D137" s="19">
        <f>C136/3*2</f>
        <v>43040</v>
      </c>
      <c r="F137" s="234"/>
      <c r="G137" s="235"/>
      <c r="H137" s="236"/>
    </row>
    <row r="138" spans="1:8" ht="13.5">
      <c r="A138" s="18"/>
      <c r="B138" s="18" t="s">
        <v>112</v>
      </c>
      <c r="C138" s="19"/>
      <c r="D138" s="19">
        <f>D137/2</f>
        <v>21520</v>
      </c>
      <c r="F138" s="234"/>
      <c r="G138" s="235"/>
      <c r="H138" s="236"/>
    </row>
    <row r="139" spans="1:8" ht="13.5">
      <c r="A139" s="18"/>
      <c r="B139" s="18"/>
      <c r="C139" s="19"/>
      <c r="D139" s="19"/>
      <c r="F139" s="234"/>
      <c r="G139" s="235"/>
      <c r="H139" s="236"/>
    </row>
    <row r="140" spans="1:8" ht="13.5">
      <c r="A140" s="21">
        <v>44622</v>
      </c>
      <c r="B140" s="18" t="s">
        <v>112</v>
      </c>
      <c r="C140" s="19">
        <v>21520</v>
      </c>
      <c r="D140" s="19"/>
      <c r="F140" s="234"/>
      <c r="G140" s="235"/>
      <c r="H140" s="236"/>
    </row>
    <row r="141" spans="1:8" ht="14.25" thickBot="1">
      <c r="A141" s="25"/>
      <c r="B141" s="25" t="s">
        <v>14</v>
      </c>
      <c r="C141" s="28"/>
      <c r="D141" s="28">
        <v>21520</v>
      </c>
      <c r="F141" s="237"/>
      <c r="G141" s="238"/>
      <c r="H141" s="239"/>
    </row>
    <row r="142" spans="1:4" ht="13.5">
      <c r="A142" s="23"/>
      <c r="B142" s="23"/>
      <c r="C142" s="27"/>
      <c r="D142" s="27"/>
    </row>
    <row r="143" spans="1:4" ht="13.5">
      <c r="A143" s="18"/>
      <c r="B143" s="18"/>
      <c r="C143" s="19"/>
      <c r="D143" s="19"/>
    </row>
    <row r="144" spans="1:4" ht="14.25" thickBot="1">
      <c r="A144" s="18"/>
      <c r="B144" s="18"/>
      <c r="C144" s="19"/>
      <c r="D144" s="19"/>
    </row>
    <row r="145" spans="1:8" ht="13.5">
      <c r="A145" s="18"/>
      <c r="B145" s="18"/>
      <c r="C145" s="19"/>
      <c r="D145" s="19"/>
      <c r="F145" s="231" t="s">
        <v>113</v>
      </c>
      <c r="G145" s="232"/>
      <c r="H145" s="233"/>
    </row>
    <row r="146" spans="1:8" ht="13.5">
      <c r="A146" s="21">
        <v>44838</v>
      </c>
      <c r="B146" s="18" t="s">
        <v>4</v>
      </c>
      <c r="C146" s="19">
        <v>7500</v>
      </c>
      <c r="D146" s="19"/>
      <c r="F146" s="234"/>
      <c r="G146" s="235"/>
      <c r="H146" s="236"/>
    </row>
    <row r="147" spans="1:8" ht="13.5">
      <c r="A147" s="18"/>
      <c r="B147" s="18" t="s">
        <v>101</v>
      </c>
      <c r="C147" s="19">
        <v>1500</v>
      </c>
      <c r="D147" s="19"/>
      <c r="F147" s="234"/>
      <c r="G147" s="235"/>
      <c r="H147" s="236"/>
    </row>
    <row r="148" spans="1:8" ht="13.5">
      <c r="A148" s="18"/>
      <c r="B148" s="18" t="s">
        <v>114</v>
      </c>
      <c r="C148" s="19"/>
      <c r="D148" s="19">
        <v>9000</v>
      </c>
      <c r="F148" s="234"/>
      <c r="G148" s="235"/>
      <c r="H148" s="236"/>
    </row>
    <row r="149" spans="1:8" ht="13.5">
      <c r="A149" s="18"/>
      <c r="B149" s="18"/>
      <c r="C149" s="19"/>
      <c r="D149" s="19"/>
      <c r="F149" s="234"/>
      <c r="G149" s="235"/>
      <c r="H149" s="236"/>
    </row>
    <row r="150" spans="1:8" ht="13.5">
      <c r="A150" s="18"/>
      <c r="B150" s="18" t="s">
        <v>114</v>
      </c>
      <c r="C150" s="19">
        <v>360</v>
      </c>
      <c r="D150" s="19"/>
      <c r="F150" s="234"/>
      <c r="G150" s="235"/>
      <c r="H150" s="236"/>
    </row>
    <row r="151" spans="1:8" ht="13.5">
      <c r="A151" s="18"/>
      <c r="B151" s="18" t="s">
        <v>104</v>
      </c>
      <c r="C151" s="19"/>
      <c r="D151" s="19">
        <v>60</v>
      </c>
      <c r="F151" s="234"/>
      <c r="G151" s="235"/>
      <c r="H151" s="236"/>
    </row>
    <row r="152" spans="1:8" ht="13.5">
      <c r="A152" s="18"/>
      <c r="B152" s="18" t="s">
        <v>96</v>
      </c>
      <c r="C152" s="19"/>
      <c r="D152" s="19">
        <v>300</v>
      </c>
      <c r="F152" s="234"/>
      <c r="G152" s="235"/>
      <c r="H152" s="236"/>
    </row>
    <row r="153" spans="1:8" ht="13.5">
      <c r="A153" s="18"/>
      <c r="B153" s="18"/>
      <c r="C153" s="19"/>
      <c r="D153" s="19"/>
      <c r="F153" s="234"/>
      <c r="G153" s="235"/>
      <c r="H153" s="236"/>
    </row>
    <row r="154" spans="1:8" ht="13.5">
      <c r="A154" s="18"/>
      <c r="B154" s="18" t="s">
        <v>114</v>
      </c>
      <c r="C154" s="19">
        <v>8640</v>
      </c>
      <c r="D154" s="19"/>
      <c r="F154" s="234"/>
      <c r="G154" s="235"/>
      <c r="H154" s="236"/>
    </row>
    <row r="155" spans="1:8" ht="14.25" thickBot="1">
      <c r="A155" s="18"/>
      <c r="B155" s="18" t="s">
        <v>14</v>
      </c>
      <c r="C155" s="19"/>
      <c r="D155" s="19">
        <v>8640</v>
      </c>
      <c r="F155" s="237"/>
      <c r="G155" s="238"/>
      <c r="H155" s="239"/>
    </row>
    <row r="156" spans="1:4" ht="13.5">
      <c r="A156" s="18"/>
      <c r="B156" s="18"/>
      <c r="C156" s="19"/>
      <c r="D156" s="19"/>
    </row>
    <row r="157" spans="1:4" ht="14.25" thickBot="1">
      <c r="A157" s="18"/>
      <c r="B157" s="18"/>
      <c r="C157" s="19"/>
      <c r="D157" s="19"/>
    </row>
    <row r="158" spans="1:8" ht="13.5">
      <c r="A158" s="21">
        <v>44881</v>
      </c>
      <c r="B158" s="18" t="s">
        <v>83</v>
      </c>
      <c r="C158" s="19">
        <v>33000</v>
      </c>
      <c r="D158" s="19"/>
      <c r="F158" s="231" t="s">
        <v>99</v>
      </c>
      <c r="G158" s="232"/>
      <c r="H158" s="233"/>
    </row>
    <row r="159" spans="1:8" ht="13.5">
      <c r="A159" s="18"/>
      <c r="B159" s="18" t="s">
        <v>17</v>
      </c>
      <c r="C159" s="19">
        <f>(C158-D160)*20%</f>
        <v>6468</v>
      </c>
      <c r="D159" s="19"/>
      <c r="F159" s="234"/>
      <c r="G159" s="235"/>
      <c r="H159" s="236"/>
    </row>
    <row r="160" spans="1:8" ht="13.5">
      <c r="A160" s="18"/>
      <c r="B160" s="18" t="s">
        <v>115</v>
      </c>
      <c r="C160" s="19"/>
      <c r="D160" s="19">
        <f>C158*2%</f>
        <v>660</v>
      </c>
      <c r="F160" s="234"/>
      <c r="G160" s="235"/>
      <c r="H160" s="236"/>
    </row>
    <row r="161" spans="1:8" ht="13.5">
      <c r="A161" s="18"/>
      <c r="B161" s="18" t="s">
        <v>116</v>
      </c>
      <c r="C161" s="19"/>
      <c r="D161" s="19">
        <f>C158+C159-D160</f>
        <v>38808</v>
      </c>
      <c r="F161" s="234"/>
      <c r="G161" s="235"/>
      <c r="H161" s="236"/>
    </row>
    <row r="162" spans="1:8" ht="13.5">
      <c r="A162" s="18"/>
      <c r="B162" s="18"/>
      <c r="C162" s="19"/>
      <c r="D162" s="19"/>
      <c r="F162" s="234"/>
      <c r="G162" s="235"/>
      <c r="H162" s="236"/>
    </row>
    <row r="163" spans="1:8" ht="13.5">
      <c r="A163" s="18"/>
      <c r="B163" s="18" t="s">
        <v>116</v>
      </c>
      <c r="C163" s="19">
        <v>3000</v>
      </c>
      <c r="D163" s="19"/>
      <c r="F163" s="234"/>
      <c r="G163" s="235"/>
      <c r="H163" s="236"/>
    </row>
    <row r="164" spans="1:8" ht="13.5">
      <c r="A164" s="18"/>
      <c r="B164" s="18" t="s">
        <v>15</v>
      </c>
      <c r="C164" s="19"/>
      <c r="D164" s="19">
        <f>D165*20%</f>
        <v>500</v>
      </c>
      <c r="F164" s="234"/>
      <c r="G164" s="235"/>
      <c r="H164" s="236"/>
    </row>
    <row r="165" spans="1:8" ht="13.5">
      <c r="A165" s="18"/>
      <c r="B165" s="18" t="s">
        <v>117</v>
      </c>
      <c r="C165" s="19"/>
      <c r="D165" s="19">
        <v>2500</v>
      </c>
      <c r="F165" s="234"/>
      <c r="G165" s="235"/>
      <c r="H165" s="236"/>
    </row>
    <row r="166" spans="1:8" ht="13.5">
      <c r="A166" s="18"/>
      <c r="B166" s="18"/>
      <c r="C166" s="19"/>
      <c r="D166" s="19"/>
      <c r="F166" s="234"/>
      <c r="G166" s="235"/>
      <c r="H166" s="236"/>
    </row>
    <row r="167" spans="1:8" ht="13.5">
      <c r="A167" s="18"/>
      <c r="B167" s="18" t="s">
        <v>116</v>
      </c>
      <c r="C167" s="19">
        <f>D161-C163</f>
        <v>35808</v>
      </c>
      <c r="D167" s="19"/>
      <c r="F167" s="234"/>
      <c r="G167" s="235"/>
      <c r="H167" s="236"/>
    </row>
    <row r="168" spans="1:8" ht="13.5">
      <c r="A168" s="18"/>
      <c r="B168" s="18" t="s">
        <v>18</v>
      </c>
      <c r="C168" s="19"/>
      <c r="D168" s="19">
        <v>35808</v>
      </c>
      <c r="F168" s="234"/>
      <c r="G168" s="235"/>
      <c r="H168" s="236"/>
    </row>
    <row r="169" spans="1:8" ht="13.5">
      <c r="A169" s="18"/>
      <c r="B169" s="18"/>
      <c r="C169" s="19"/>
      <c r="D169" s="19"/>
      <c r="F169" s="234"/>
      <c r="G169" s="235"/>
      <c r="H169" s="236"/>
    </row>
    <row r="170" spans="1:8" ht="13.5">
      <c r="A170" s="18"/>
      <c r="B170" s="18"/>
      <c r="C170" s="19"/>
      <c r="D170" s="19"/>
      <c r="F170" s="234"/>
      <c r="G170" s="235"/>
      <c r="H170" s="236"/>
    </row>
    <row r="171" spans="1:8" ht="14.25" thickBot="1">
      <c r="A171" s="18"/>
      <c r="B171" s="18"/>
      <c r="C171" s="19"/>
      <c r="D171" s="19"/>
      <c r="F171" s="237"/>
      <c r="G171" s="238"/>
      <c r="H171" s="239"/>
    </row>
    <row r="172" spans="1:4" ht="14.25" thickBot="1">
      <c r="A172" s="18"/>
      <c r="B172" s="18"/>
      <c r="C172" s="19"/>
      <c r="D172" s="19"/>
    </row>
    <row r="173" spans="1:8" ht="13.5">
      <c r="A173" s="21">
        <v>44724</v>
      </c>
      <c r="B173" s="18" t="s">
        <v>18</v>
      </c>
      <c r="C173" s="19">
        <f>D176-C175-C174</f>
        <v>6832</v>
      </c>
      <c r="D173" s="19"/>
      <c r="F173" s="231" t="s">
        <v>118</v>
      </c>
      <c r="G173" s="232"/>
      <c r="H173" s="233"/>
    </row>
    <row r="174" spans="1:8" ht="13.5">
      <c r="A174" s="18"/>
      <c r="B174" s="30" t="s">
        <v>66</v>
      </c>
      <c r="C174" s="31">
        <v>140</v>
      </c>
      <c r="D174" s="19"/>
      <c r="F174" s="234"/>
      <c r="G174" s="235"/>
      <c r="H174" s="236"/>
    </row>
    <row r="175" spans="1:8" ht="13.5">
      <c r="A175" s="18"/>
      <c r="B175" s="30" t="s">
        <v>17</v>
      </c>
      <c r="C175" s="31">
        <f>C174*20%</f>
        <v>28</v>
      </c>
      <c r="D175" s="19"/>
      <c r="F175" s="234"/>
      <c r="G175" s="235"/>
      <c r="H175" s="236"/>
    </row>
    <row r="176" spans="1:8" ht="13.5">
      <c r="A176" s="18"/>
      <c r="B176" s="18" t="s">
        <v>23</v>
      </c>
      <c r="C176" s="19"/>
      <c r="D176" s="19">
        <v>7000</v>
      </c>
      <c r="F176" s="234"/>
      <c r="G176" s="235"/>
      <c r="H176" s="236"/>
    </row>
    <row r="177" spans="1:8" ht="13.5">
      <c r="A177" s="18"/>
      <c r="B177" s="18"/>
      <c r="C177" s="19"/>
      <c r="D177" s="19"/>
      <c r="F177" s="234"/>
      <c r="G177" s="235"/>
      <c r="H177" s="236"/>
    </row>
    <row r="178" spans="1:8" ht="13.5">
      <c r="A178" s="18"/>
      <c r="B178" s="18"/>
      <c r="C178" s="19"/>
      <c r="D178" s="19"/>
      <c r="F178" s="234"/>
      <c r="G178" s="235"/>
      <c r="H178" s="236"/>
    </row>
    <row r="179" spans="1:8" ht="13.5">
      <c r="A179" s="18"/>
      <c r="B179" s="18"/>
      <c r="C179" s="19"/>
      <c r="D179" s="19"/>
      <c r="F179" s="234"/>
      <c r="G179" s="235"/>
      <c r="H179" s="236"/>
    </row>
    <row r="180" spans="1:8" ht="13.5">
      <c r="A180" s="18"/>
      <c r="B180" s="18"/>
      <c r="C180" s="19"/>
      <c r="D180" s="19"/>
      <c r="F180" s="234"/>
      <c r="G180" s="235"/>
      <c r="H180" s="236"/>
    </row>
    <row r="181" spans="1:8" ht="13.5">
      <c r="A181" s="18"/>
      <c r="B181" s="18"/>
      <c r="C181" s="19"/>
      <c r="D181" s="19"/>
      <c r="F181" s="234"/>
      <c r="G181" s="235"/>
      <c r="H181" s="236"/>
    </row>
    <row r="182" spans="1:8" ht="13.5">
      <c r="A182" s="18"/>
      <c r="B182" s="18"/>
      <c r="C182" s="19"/>
      <c r="D182" s="19"/>
      <c r="F182" s="234"/>
      <c r="G182" s="235"/>
      <c r="H182" s="236"/>
    </row>
    <row r="183" spans="1:8" ht="14.25" thickBot="1">
      <c r="A183" s="18"/>
      <c r="B183" s="18"/>
      <c r="C183" s="19"/>
      <c r="D183" s="19"/>
      <c r="F183" s="237"/>
      <c r="G183" s="238"/>
      <c r="H183" s="239"/>
    </row>
    <row r="184" spans="1:4" ht="13.5">
      <c r="A184" s="18"/>
      <c r="B184" s="18"/>
      <c r="C184" s="19"/>
      <c r="D184" s="19"/>
    </row>
    <row r="185" spans="1:4" ht="13.5">
      <c r="A185" s="18"/>
      <c r="B185" s="18"/>
      <c r="C185" s="19"/>
      <c r="D185" s="19"/>
    </row>
    <row r="186" spans="1:4" ht="14.25" thickBot="1">
      <c r="A186" s="18"/>
      <c r="B186" s="18"/>
      <c r="C186" s="19"/>
      <c r="D186" s="19"/>
    </row>
    <row r="187" spans="1:8" ht="13.5">
      <c r="A187" s="21">
        <v>44685</v>
      </c>
      <c r="B187" s="18"/>
      <c r="C187" s="19"/>
      <c r="D187" s="19"/>
      <c r="F187" s="231" t="s">
        <v>105</v>
      </c>
      <c r="G187" s="232"/>
      <c r="H187" s="233"/>
    </row>
    <row r="188" spans="1:8" ht="13.5">
      <c r="A188" s="18"/>
      <c r="B188" s="18" t="s">
        <v>51</v>
      </c>
      <c r="C188" s="19">
        <v>2320</v>
      </c>
      <c r="D188" s="19"/>
      <c r="F188" s="234"/>
      <c r="G188" s="235"/>
      <c r="H188" s="236"/>
    </row>
    <row r="189" spans="1:8" ht="13.5">
      <c r="A189" s="18"/>
      <c r="B189" s="18" t="s">
        <v>119</v>
      </c>
      <c r="C189" s="19">
        <v>150</v>
      </c>
      <c r="D189" s="19"/>
      <c r="F189" s="234"/>
      <c r="G189" s="235"/>
      <c r="H189" s="236"/>
    </row>
    <row r="190" spans="1:8" ht="13.5">
      <c r="A190" s="18"/>
      <c r="B190" s="18" t="s">
        <v>120</v>
      </c>
      <c r="C190" s="19">
        <v>30</v>
      </c>
      <c r="D190" s="19"/>
      <c r="F190" s="234"/>
      <c r="G190" s="235"/>
      <c r="H190" s="236"/>
    </row>
    <row r="191" spans="1:8" ht="13.5">
      <c r="A191" s="18"/>
      <c r="B191" s="18" t="s">
        <v>121</v>
      </c>
      <c r="C191" s="19"/>
      <c r="D191" s="19">
        <v>2500</v>
      </c>
      <c r="F191" s="234"/>
      <c r="G191" s="235"/>
      <c r="H191" s="236"/>
    </row>
    <row r="192" spans="1:8" ht="13.5">
      <c r="A192" s="18"/>
      <c r="B192" s="18"/>
      <c r="C192" s="19"/>
      <c r="D192" s="19"/>
      <c r="F192" s="234"/>
      <c r="G192" s="235"/>
      <c r="H192" s="236"/>
    </row>
    <row r="193" spans="1:8" ht="14.25" thickBot="1">
      <c r="A193" s="18"/>
      <c r="B193" s="18"/>
      <c r="C193" s="19"/>
      <c r="D193" s="19"/>
      <c r="F193" s="237"/>
      <c r="G193" s="238"/>
      <c r="H193" s="239"/>
    </row>
    <row r="194" spans="1:4" ht="13.5">
      <c r="A194" s="18"/>
      <c r="B194" s="18"/>
      <c r="C194" s="19"/>
      <c r="D194" s="19"/>
    </row>
    <row r="195" spans="1:4" ht="13.5">
      <c r="A195" s="18"/>
      <c r="B195" s="18"/>
      <c r="C195" s="19"/>
      <c r="D195" s="19"/>
    </row>
    <row r="196" spans="1:4" ht="13.5">
      <c r="A196" s="18"/>
      <c r="B196" s="18"/>
      <c r="C196" s="19"/>
      <c r="D196" s="19"/>
    </row>
    <row r="197" spans="1:4" ht="13.5">
      <c r="A197" s="18"/>
      <c r="B197" s="18"/>
      <c r="C197" s="19"/>
      <c r="D197" s="19"/>
    </row>
    <row r="198" spans="1:4" ht="13.5">
      <c r="A198" s="18"/>
      <c r="B198" s="18"/>
      <c r="C198" s="19"/>
      <c r="D198" s="19"/>
    </row>
    <row r="199" spans="1:4" ht="13.5">
      <c r="A199" s="18"/>
      <c r="B199" s="18"/>
      <c r="C199" s="19"/>
      <c r="D199" s="19"/>
    </row>
    <row r="200" spans="1:4" ht="13.5">
      <c r="A200" s="18"/>
      <c r="B200" s="18"/>
      <c r="C200" s="19"/>
      <c r="D200" s="19"/>
    </row>
    <row r="201" spans="1:4" ht="13.5">
      <c r="A201" s="18"/>
      <c r="B201" s="18"/>
      <c r="C201" s="19"/>
      <c r="D201" s="19"/>
    </row>
    <row r="202" spans="1:4" ht="13.5">
      <c r="A202" s="18"/>
      <c r="B202" s="18"/>
      <c r="C202" s="19"/>
      <c r="D202" s="19"/>
    </row>
    <row r="203" spans="1:4" ht="13.5">
      <c r="A203" s="18"/>
      <c r="B203" s="18"/>
      <c r="C203" s="19"/>
      <c r="D203" s="19"/>
    </row>
    <row r="204" spans="1:4" ht="14.25" thickBot="1">
      <c r="A204" s="18"/>
      <c r="B204" s="18"/>
      <c r="C204" s="19"/>
      <c r="D204" s="19"/>
    </row>
    <row r="205" spans="1:8" ht="15" customHeight="1">
      <c r="A205" s="18"/>
      <c r="B205" s="18"/>
      <c r="C205" s="19"/>
      <c r="D205" s="19"/>
      <c r="F205" s="231" t="s">
        <v>122</v>
      </c>
      <c r="G205" s="232"/>
      <c r="H205" s="233"/>
    </row>
    <row r="206" spans="1:8" ht="13.5">
      <c r="A206" s="21">
        <v>44595</v>
      </c>
      <c r="B206" s="18"/>
      <c r="C206" s="19"/>
      <c r="D206" s="19"/>
      <c r="F206" s="234"/>
      <c r="G206" s="235"/>
      <c r="H206" s="236"/>
    </row>
    <row r="207" spans="1:8" ht="13.5">
      <c r="A207" s="18"/>
      <c r="B207" s="18" t="s">
        <v>67</v>
      </c>
      <c r="C207" s="19">
        <v>300000</v>
      </c>
      <c r="D207" s="19"/>
      <c r="F207" s="234"/>
      <c r="G207" s="235"/>
      <c r="H207" s="236"/>
    </row>
    <row r="208" spans="1:8" ht="13.5">
      <c r="A208" s="18"/>
      <c r="B208" s="18" t="s">
        <v>123</v>
      </c>
      <c r="C208" s="19">
        <f>C207*0.2</f>
        <v>60000</v>
      </c>
      <c r="D208" s="19"/>
      <c r="F208" s="234"/>
      <c r="G208" s="235"/>
      <c r="H208" s="236"/>
    </row>
    <row r="209" spans="1:8" ht="13.5">
      <c r="A209" s="18"/>
      <c r="B209" s="18" t="s">
        <v>126</v>
      </c>
      <c r="C209" s="19"/>
      <c r="D209" s="19">
        <f>SUM(C207:C209)</f>
        <v>360000</v>
      </c>
      <c r="F209" s="234"/>
      <c r="G209" s="235"/>
      <c r="H209" s="236"/>
    </row>
    <row r="210" spans="1:8" ht="13.5">
      <c r="A210" s="18"/>
      <c r="B210" s="18"/>
      <c r="C210" s="19"/>
      <c r="D210" s="19"/>
      <c r="F210" s="234"/>
      <c r="G210" s="235"/>
      <c r="H210" s="236"/>
    </row>
    <row r="211" spans="1:8" ht="13.5">
      <c r="A211" s="18"/>
      <c r="B211" s="18"/>
      <c r="C211" s="19"/>
      <c r="D211" s="19"/>
      <c r="F211" s="234"/>
      <c r="G211" s="235"/>
      <c r="H211" s="236"/>
    </row>
    <row r="212" spans="1:8" ht="13.5">
      <c r="A212" s="18"/>
      <c r="B212" s="18" t="s">
        <v>124</v>
      </c>
      <c r="C212" s="19">
        <v>2000</v>
      </c>
      <c r="D212" s="19"/>
      <c r="F212" s="234"/>
      <c r="G212" s="235"/>
      <c r="H212" s="236"/>
    </row>
    <row r="213" spans="1:8" ht="13.5">
      <c r="A213" s="18"/>
      <c r="B213" s="18" t="s">
        <v>125</v>
      </c>
      <c r="C213" s="19">
        <v>500</v>
      </c>
      <c r="D213" s="19"/>
      <c r="F213" s="234"/>
      <c r="G213" s="235"/>
      <c r="H213" s="236"/>
    </row>
    <row r="214" spans="1:8" ht="13.5">
      <c r="A214" s="18"/>
      <c r="B214" s="18" t="s">
        <v>123</v>
      </c>
      <c r="C214" s="19">
        <f>C212*0.2</f>
        <v>400</v>
      </c>
      <c r="D214" s="19"/>
      <c r="F214" s="234"/>
      <c r="G214" s="235"/>
      <c r="H214" s="236"/>
    </row>
    <row r="215" spans="1:8" ht="13.5">
      <c r="A215" s="18"/>
      <c r="B215" s="18" t="s">
        <v>126</v>
      </c>
      <c r="C215" s="19"/>
      <c r="D215" s="19">
        <f>SUM(C212:C215)</f>
        <v>2900</v>
      </c>
      <c r="F215" s="234"/>
      <c r="G215" s="235"/>
      <c r="H215" s="236"/>
    </row>
    <row r="216" spans="1:8" ht="13.5">
      <c r="A216" s="18"/>
      <c r="B216" s="18"/>
      <c r="C216" s="19"/>
      <c r="D216" s="19"/>
      <c r="F216" s="234"/>
      <c r="G216" s="235"/>
      <c r="H216" s="236"/>
    </row>
    <row r="217" spans="1:8" ht="14.25" thickBot="1">
      <c r="A217" s="18"/>
      <c r="B217" s="18" t="s">
        <v>67</v>
      </c>
      <c r="C217" s="19">
        <f>SUM(D217:D219)</f>
        <v>2500</v>
      </c>
      <c r="D217" s="19"/>
      <c r="F217" s="237"/>
      <c r="G217" s="238"/>
      <c r="H217" s="239"/>
    </row>
    <row r="218" spans="1:4" ht="13.5">
      <c r="A218" s="18"/>
      <c r="B218" s="18" t="s">
        <v>124</v>
      </c>
      <c r="C218" s="19"/>
      <c r="D218" s="19">
        <v>2000</v>
      </c>
    </row>
    <row r="219" spans="1:4" ht="13.5">
      <c r="A219" s="18"/>
      <c r="B219" s="18" t="s">
        <v>125</v>
      </c>
      <c r="C219" s="19"/>
      <c r="D219" s="19">
        <v>500</v>
      </c>
    </row>
    <row r="220" spans="1:4" ht="13.5">
      <c r="A220" s="18"/>
      <c r="B220" s="18"/>
      <c r="C220" s="19"/>
      <c r="D220" s="19"/>
    </row>
    <row r="221" spans="1:4" ht="13.5">
      <c r="A221" s="18"/>
      <c r="B221" s="18" t="s">
        <v>116</v>
      </c>
      <c r="C221" s="19">
        <f>D209+D215</f>
        <v>362900</v>
      </c>
      <c r="D221" s="19"/>
    </row>
    <row r="222" spans="1:4" ht="13.5">
      <c r="A222" s="18"/>
      <c r="B222" s="18" t="s">
        <v>127</v>
      </c>
      <c r="C222" s="19"/>
      <c r="D222" s="19">
        <f>C221-D223</f>
        <v>241933.3333333333</v>
      </c>
    </row>
    <row r="223" spans="1:4" ht="13.5">
      <c r="A223" s="18"/>
      <c r="B223" s="18" t="s">
        <v>14</v>
      </c>
      <c r="C223" s="19"/>
      <c r="D223" s="19">
        <f>C221/3</f>
        <v>120966.66666666667</v>
      </c>
    </row>
    <row r="224" spans="1:4" ht="13.5">
      <c r="A224" s="18"/>
      <c r="B224" s="18"/>
      <c r="C224" s="19"/>
      <c r="D224" s="19"/>
    </row>
    <row r="225" spans="1:4" ht="13.5">
      <c r="A225" s="21">
        <v>44776</v>
      </c>
      <c r="B225" s="18"/>
      <c r="C225" s="19"/>
      <c r="D225" s="19"/>
    </row>
    <row r="226" spans="1:4" ht="13.5">
      <c r="A226" s="18"/>
      <c r="B226" s="18" t="s">
        <v>127</v>
      </c>
      <c r="C226" s="19">
        <f>D222</f>
        <v>241933.3333333333</v>
      </c>
      <c r="D226" s="19"/>
    </row>
    <row r="227" spans="1:4" ht="13.5">
      <c r="A227" s="18"/>
      <c r="B227" s="18" t="s">
        <v>14</v>
      </c>
      <c r="C227" s="19"/>
      <c r="D227" s="19">
        <f>C226</f>
        <v>241933.3333333333</v>
      </c>
    </row>
    <row r="228" spans="1:4" ht="14.25" thickBot="1">
      <c r="A228" s="18"/>
      <c r="B228" s="18"/>
      <c r="C228" s="19"/>
      <c r="D228" s="19"/>
    </row>
    <row r="229" spans="1:8" ht="13.5">
      <c r="A229" s="18"/>
      <c r="B229" s="18"/>
      <c r="C229" s="19"/>
      <c r="D229" s="19"/>
      <c r="F229" s="231" t="s">
        <v>128</v>
      </c>
      <c r="G229" s="232"/>
      <c r="H229" s="233"/>
    </row>
    <row r="230" spans="1:8" ht="13.5">
      <c r="A230" s="21">
        <v>44744</v>
      </c>
      <c r="B230" s="18" t="s">
        <v>129</v>
      </c>
      <c r="C230" s="19">
        <v>25000</v>
      </c>
      <c r="D230" s="19"/>
      <c r="F230" s="234"/>
      <c r="G230" s="235"/>
      <c r="H230" s="236"/>
    </row>
    <row r="231" spans="1:8" ht="13.5">
      <c r="A231" s="18"/>
      <c r="B231" s="18" t="s">
        <v>130</v>
      </c>
      <c r="C231" s="19"/>
      <c r="D231" s="19">
        <v>25000</v>
      </c>
      <c r="F231" s="234"/>
      <c r="G231" s="235"/>
      <c r="H231" s="236"/>
    </row>
    <row r="232" spans="1:8" ht="13.5">
      <c r="A232" s="18"/>
      <c r="B232" s="18"/>
      <c r="C232" s="19"/>
      <c r="D232" s="19"/>
      <c r="F232" s="234"/>
      <c r="G232" s="235"/>
      <c r="H232" s="236"/>
    </row>
    <row r="233" spans="1:8" ht="13.5">
      <c r="A233" s="18"/>
      <c r="B233" s="18" t="s">
        <v>23</v>
      </c>
      <c r="C233" s="19">
        <f>D236+D235-C234</f>
        <v>14400</v>
      </c>
      <c r="D233" s="19"/>
      <c r="F233" s="234"/>
      <c r="G233" s="235"/>
      <c r="H233" s="236"/>
    </row>
    <row r="234" spans="1:8" ht="13.5">
      <c r="A234" s="18"/>
      <c r="B234" s="18" t="s">
        <v>25</v>
      </c>
      <c r="C234" s="19">
        <v>13000</v>
      </c>
      <c r="D234" s="19"/>
      <c r="F234" s="234"/>
      <c r="G234" s="235"/>
      <c r="H234" s="236"/>
    </row>
    <row r="235" spans="1:8" ht="13.5">
      <c r="A235" s="18"/>
      <c r="B235" s="18" t="s">
        <v>15</v>
      </c>
      <c r="C235" s="19"/>
      <c r="D235" s="19">
        <f>12000*20%</f>
        <v>2400</v>
      </c>
      <c r="F235" s="234"/>
      <c r="G235" s="235"/>
      <c r="H235" s="236"/>
    </row>
    <row r="236" spans="1:8" ht="13.5">
      <c r="A236" s="18"/>
      <c r="B236" s="18" t="s">
        <v>27</v>
      </c>
      <c r="C236" s="19"/>
      <c r="D236" s="19">
        <v>25000</v>
      </c>
      <c r="F236" s="234"/>
      <c r="G236" s="235"/>
      <c r="H236" s="236"/>
    </row>
    <row r="237" spans="1:8" ht="13.5">
      <c r="A237" s="18"/>
      <c r="B237" s="18"/>
      <c r="C237" s="19"/>
      <c r="D237" s="19"/>
      <c r="F237" s="234"/>
      <c r="G237" s="235"/>
      <c r="H237" s="236"/>
    </row>
    <row r="238" spans="1:8" ht="13.5">
      <c r="A238" s="18"/>
      <c r="B238" s="18" t="s">
        <v>18</v>
      </c>
      <c r="C238" s="19">
        <v>14400</v>
      </c>
      <c r="D238" s="19"/>
      <c r="F238" s="234"/>
      <c r="G238" s="235"/>
      <c r="H238" s="236"/>
    </row>
    <row r="239" spans="1:8" ht="14.25" thickBot="1">
      <c r="A239" s="18"/>
      <c r="B239" s="18" t="s">
        <v>23</v>
      </c>
      <c r="C239" s="19"/>
      <c r="D239" s="19">
        <v>14400</v>
      </c>
      <c r="F239" s="237"/>
      <c r="G239" s="238"/>
      <c r="H239" s="239"/>
    </row>
    <row r="240" spans="1:4" ht="13.5">
      <c r="A240" s="18"/>
      <c r="B240" s="18"/>
      <c r="C240" s="19"/>
      <c r="D240" s="19"/>
    </row>
    <row r="241" spans="1:4" ht="13.5">
      <c r="A241" s="18"/>
      <c r="B241" s="18"/>
      <c r="C241" s="19"/>
      <c r="D241" s="19"/>
    </row>
    <row r="242" spans="1:4" ht="14.25" thickBot="1">
      <c r="A242" s="18"/>
      <c r="B242" s="18"/>
      <c r="C242" s="19"/>
      <c r="D242" s="19"/>
    </row>
    <row r="243" spans="1:8" ht="13.5">
      <c r="A243" s="18"/>
      <c r="B243" s="18"/>
      <c r="C243" s="19"/>
      <c r="D243" s="19"/>
      <c r="F243" s="231" t="s">
        <v>131</v>
      </c>
      <c r="G243" s="232"/>
      <c r="H243" s="233"/>
    </row>
    <row r="244" spans="1:8" ht="13.5">
      <c r="A244" s="21">
        <v>44596</v>
      </c>
      <c r="B244" s="18" t="s">
        <v>72</v>
      </c>
      <c r="C244" s="19">
        <v>18000</v>
      </c>
      <c r="D244" s="19"/>
      <c r="F244" s="234"/>
      <c r="G244" s="235"/>
      <c r="H244" s="236"/>
    </row>
    <row r="245" spans="1:8" ht="13.5">
      <c r="A245" s="18"/>
      <c r="B245" s="18" t="s">
        <v>134</v>
      </c>
      <c r="C245" s="19"/>
      <c r="D245" s="19">
        <v>18000</v>
      </c>
      <c r="F245" s="234"/>
      <c r="G245" s="235"/>
      <c r="H245" s="236"/>
    </row>
    <row r="246" spans="1:8" ht="13.5">
      <c r="A246" s="18"/>
      <c r="B246" s="18"/>
      <c r="C246" s="19"/>
      <c r="D246" s="19"/>
      <c r="F246" s="234"/>
      <c r="G246" s="235"/>
      <c r="H246" s="236"/>
    </row>
    <row r="247" spans="1:8" ht="13.5">
      <c r="A247" s="18"/>
      <c r="B247" s="18" t="s">
        <v>23</v>
      </c>
      <c r="C247" s="19">
        <f>D250+D249-C248</f>
        <v>10800</v>
      </c>
      <c r="D247" s="19"/>
      <c r="F247" s="234"/>
      <c r="G247" s="235"/>
      <c r="H247" s="236"/>
    </row>
    <row r="248" spans="1:8" ht="13.5">
      <c r="A248" s="18"/>
      <c r="B248" s="18" t="s">
        <v>25</v>
      </c>
      <c r="C248" s="19">
        <v>3000</v>
      </c>
      <c r="D248" s="19"/>
      <c r="F248" s="234"/>
      <c r="G248" s="235"/>
      <c r="H248" s="236"/>
    </row>
    <row r="249" spans="1:8" ht="13.5">
      <c r="A249" s="18"/>
      <c r="B249" s="18" t="s">
        <v>15</v>
      </c>
      <c r="D249" s="19">
        <v>1800</v>
      </c>
      <c r="F249" s="234"/>
      <c r="G249" s="235"/>
      <c r="H249" s="236"/>
    </row>
    <row r="250" spans="1:8" ht="14.25" thickBot="1">
      <c r="A250" s="18"/>
      <c r="B250" s="18" t="s">
        <v>134</v>
      </c>
      <c r="C250" s="19"/>
      <c r="D250" s="31">
        <v>12000</v>
      </c>
      <c r="F250" s="234"/>
      <c r="G250" s="235"/>
      <c r="H250" s="236"/>
    </row>
    <row r="251" spans="1:9" ht="14.25" thickBot="1">
      <c r="A251" s="18"/>
      <c r="B251" s="18"/>
      <c r="C251" s="19"/>
      <c r="D251" s="19"/>
      <c r="F251" s="234"/>
      <c r="G251" s="235"/>
      <c r="H251" s="236"/>
      <c r="I251" s="34"/>
    </row>
    <row r="252" spans="1:8" ht="14.25" thickBot="1">
      <c r="A252" s="18"/>
      <c r="B252" s="18" t="s">
        <v>18</v>
      </c>
      <c r="C252" s="19">
        <v>10800</v>
      </c>
      <c r="D252" s="19"/>
      <c r="F252" s="237"/>
      <c r="G252" s="238"/>
      <c r="H252" s="239"/>
    </row>
    <row r="253" spans="1:4" ht="13.5">
      <c r="A253" s="18"/>
      <c r="B253" s="18" t="s">
        <v>23</v>
      </c>
      <c r="C253" s="19"/>
      <c r="D253" s="19">
        <v>10800</v>
      </c>
    </row>
    <row r="254" spans="1:6" ht="13.5">
      <c r="A254" s="18"/>
      <c r="B254" s="18"/>
      <c r="C254" s="19"/>
      <c r="D254" s="19"/>
      <c r="F254" s="16" t="s">
        <v>132</v>
      </c>
    </row>
    <row r="255" spans="1:8" ht="13.5">
      <c r="A255" s="18"/>
      <c r="B255" s="18"/>
      <c r="C255" s="19"/>
      <c r="D255" s="19"/>
      <c r="F255" s="32" t="s">
        <v>133</v>
      </c>
      <c r="G255" s="32"/>
      <c r="H255" s="33"/>
    </row>
    <row r="256" spans="1:4" ht="14.25" thickBot="1">
      <c r="A256" s="18"/>
      <c r="B256" s="18"/>
      <c r="C256" s="19"/>
      <c r="D256" s="19"/>
    </row>
    <row r="257" spans="1:8" ht="13.5">
      <c r="A257" s="18"/>
      <c r="B257" s="18"/>
      <c r="C257" s="19"/>
      <c r="D257" s="19"/>
      <c r="F257" s="231" t="s">
        <v>135</v>
      </c>
      <c r="G257" s="232"/>
      <c r="H257" s="233"/>
    </row>
    <row r="258" spans="1:8" ht="13.5">
      <c r="A258" s="21">
        <v>44923</v>
      </c>
      <c r="B258" s="18" t="s">
        <v>136</v>
      </c>
      <c r="C258" s="19">
        <v>50000</v>
      </c>
      <c r="D258" s="19"/>
      <c r="F258" s="234"/>
      <c r="G258" s="235"/>
      <c r="H258" s="236"/>
    </row>
    <row r="259" spans="1:8" ht="13.5">
      <c r="A259" s="18"/>
      <c r="B259" s="18" t="s">
        <v>137</v>
      </c>
      <c r="C259" s="19">
        <v>3000</v>
      </c>
      <c r="D259" s="19"/>
      <c r="F259" s="234"/>
      <c r="G259" s="235"/>
      <c r="H259" s="236"/>
    </row>
    <row r="260" spans="1:8" ht="13.5">
      <c r="A260" s="18"/>
      <c r="B260" s="18" t="s">
        <v>138</v>
      </c>
      <c r="C260" s="19"/>
      <c r="D260" s="19">
        <v>53000</v>
      </c>
      <c r="F260" s="234"/>
      <c r="G260" s="235"/>
      <c r="H260" s="236"/>
    </row>
    <row r="261" spans="1:8" ht="13.5">
      <c r="A261" s="18"/>
      <c r="B261" s="18"/>
      <c r="C261" s="19"/>
      <c r="D261" s="19"/>
      <c r="F261" s="234"/>
      <c r="G261" s="235"/>
      <c r="H261" s="236"/>
    </row>
    <row r="262" spans="1:8" ht="13.5">
      <c r="A262" s="18"/>
      <c r="B262" s="18" t="s">
        <v>139</v>
      </c>
      <c r="C262" s="19">
        <v>6000</v>
      </c>
      <c r="D262" s="19"/>
      <c r="F262" s="234"/>
      <c r="G262" s="235"/>
      <c r="H262" s="236"/>
    </row>
    <row r="263" spans="1:8" ht="13.5">
      <c r="A263" s="18"/>
      <c r="B263" s="18" t="s">
        <v>137</v>
      </c>
      <c r="C263" s="19"/>
      <c r="D263" s="19">
        <v>6000</v>
      </c>
      <c r="F263" s="234"/>
      <c r="G263" s="235"/>
      <c r="H263" s="236"/>
    </row>
    <row r="264" spans="1:8" ht="13.5">
      <c r="A264" s="18"/>
      <c r="B264" s="18"/>
      <c r="C264" s="19"/>
      <c r="D264" s="19"/>
      <c r="F264" s="234"/>
      <c r="G264" s="235"/>
      <c r="H264" s="236"/>
    </row>
    <row r="265" spans="1:8" ht="13.5">
      <c r="A265" s="18"/>
      <c r="B265" s="18" t="s">
        <v>138</v>
      </c>
      <c r="C265" s="19">
        <v>53000</v>
      </c>
      <c r="D265" s="19"/>
      <c r="F265" s="234"/>
      <c r="G265" s="235"/>
      <c r="H265" s="236"/>
    </row>
    <row r="266" spans="1:8" ht="13.5">
      <c r="A266" s="18"/>
      <c r="B266" s="18" t="s">
        <v>137</v>
      </c>
      <c r="C266" s="19"/>
      <c r="D266" s="19">
        <v>1000</v>
      </c>
      <c r="F266" s="234"/>
      <c r="G266" s="235"/>
      <c r="H266" s="236"/>
    </row>
    <row r="267" spans="1:8" ht="13.5">
      <c r="A267" s="18"/>
      <c r="B267" s="18" t="s">
        <v>140</v>
      </c>
      <c r="C267" s="19"/>
      <c r="D267" s="19">
        <v>300</v>
      </c>
      <c r="F267" s="234"/>
      <c r="G267" s="235"/>
      <c r="H267" s="236"/>
    </row>
    <row r="268" spans="1:8" ht="13.5">
      <c r="A268" s="18"/>
      <c r="B268" s="18" t="s">
        <v>14</v>
      </c>
      <c r="C268" s="19"/>
      <c r="D268" s="19">
        <v>51700</v>
      </c>
      <c r="F268" s="234"/>
      <c r="G268" s="235"/>
      <c r="H268" s="236"/>
    </row>
    <row r="269" spans="1:8" ht="13.5">
      <c r="A269" s="18"/>
      <c r="B269" s="18"/>
      <c r="C269" s="19"/>
      <c r="D269" s="19"/>
      <c r="F269" s="234"/>
      <c r="G269" s="235"/>
      <c r="H269" s="236"/>
    </row>
    <row r="270" spans="1:8" ht="13.5">
      <c r="A270" s="18"/>
      <c r="B270" s="18" t="s">
        <v>137</v>
      </c>
      <c r="C270" s="19">
        <v>4000</v>
      </c>
      <c r="D270" s="19"/>
      <c r="F270" s="234"/>
      <c r="G270" s="235"/>
      <c r="H270" s="236"/>
    </row>
    <row r="271" spans="1:8" ht="14.25" thickBot="1">
      <c r="A271" s="18"/>
      <c r="B271" s="18" t="s">
        <v>140</v>
      </c>
      <c r="C271" s="19">
        <v>300</v>
      </c>
      <c r="D271" s="19"/>
      <c r="F271" s="237"/>
      <c r="G271" s="238"/>
      <c r="H271" s="239"/>
    </row>
    <row r="272" spans="1:4" ht="13.5">
      <c r="A272" s="18"/>
      <c r="B272" s="18" t="s">
        <v>141</v>
      </c>
      <c r="C272" s="19"/>
      <c r="D272" s="19">
        <v>4300</v>
      </c>
    </row>
    <row r="273" spans="1:4" ht="13.5">
      <c r="A273" s="18"/>
      <c r="B273" s="18"/>
      <c r="C273" s="19"/>
      <c r="D273" s="19"/>
    </row>
    <row r="274" spans="1:4" ht="14.25" thickBot="1">
      <c r="A274" s="18"/>
      <c r="B274" s="18"/>
      <c r="C274" s="19"/>
      <c r="D274" s="19"/>
    </row>
    <row r="275" spans="1:8" ht="15" customHeight="1">
      <c r="A275" s="18"/>
      <c r="B275" s="18"/>
      <c r="C275" s="19"/>
      <c r="D275" s="19"/>
      <c r="F275" s="231" t="s">
        <v>142</v>
      </c>
      <c r="G275" s="232"/>
      <c r="H275" s="233"/>
    </row>
    <row r="276" spans="1:8" ht="13.5">
      <c r="A276" s="21">
        <v>44754</v>
      </c>
      <c r="B276" s="18" t="s">
        <v>49</v>
      </c>
      <c r="C276" s="19">
        <v>4000</v>
      </c>
      <c r="D276" s="19"/>
      <c r="F276" s="234"/>
      <c r="G276" s="235"/>
      <c r="H276" s="236"/>
    </row>
    <row r="277" spans="1:8" ht="13.5">
      <c r="A277" s="18"/>
      <c r="B277" s="18" t="s">
        <v>52</v>
      </c>
      <c r="C277" s="19"/>
      <c r="D277" s="19">
        <v>4000</v>
      </c>
      <c r="F277" s="234"/>
      <c r="G277" s="235"/>
      <c r="H277" s="236"/>
    </row>
    <row r="278" spans="1:8" ht="14.25" thickBot="1">
      <c r="A278" s="18"/>
      <c r="B278" s="18"/>
      <c r="C278" s="19"/>
      <c r="D278" s="19"/>
      <c r="F278" s="237"/>
      <c r="G278" s="238"/>
      <c r="H278" s="239"/>
    </row>
    <row r="279" spans="1:8" ht="13.5">
      <c r="A279" s="18"/>
      <c r="B279" s="18"/>
      <c r="C279" s="19"/>
      <c r="D279" s="19"/>
      <c r="F279" s="35"/>
      <c r="G279" s="36"/>
      <c r="H279" s="37"/>
    </row>
    <row r="280" spans="1:8" ht="13.5">
      <c r="A280" s="18"/>
      <c r="B280" s="18"/>
      <c r="C280" s="19"/>
      <c r="D280" s="19"/>
      <c r="F280" s="35"/>
      <c r="G280" s="36"/>
      <c r="H280" s="37"/>
    </row>
    <row r="281" spans="1:8" ht="10.5" customHeight="1">
      <c r="A281" s="18"/>
      <c r="B281" s="18"/>
      <c r="C281" s="19"/>
      <c r="D281" s="19"/>
      <c r="F281" s="36"/>
      <c r="G281" s="36"/>
      <c r="H281" s="36"/>
    </row>
    <row r="282" spans="1:8" ht="13.5">
      <c r="A282" s="18"/>
      <c r="B282" s="18"/>
      <c r="C282" s="19"/>
      <c r="D282" s="19"/>
      <c r="F282" s="36"/>
      <c r="G282" s="36"/>
      <c r="H282" s="36"/>
    </row>
    <row r="283" spans="1:8" ht="13.5">
      <c r="A283" s="18"/>
      <c r="B283" s="18"/>
      <c r="C283" s="19"/>
      <c r="D283" s="19"/>
      <c r="F283" s="36"/>
      <c r="G283" s="36"/>
      <c r="H283" s="36"/>
    </row>
    <row r="284" spans="1:8" ht="13.5">
      <c r="A284" s="18"/>
      <c r="B284" s="18"/>
      <c r="C284" s="19"/>
      <c r="D284" s="19"/>
      <c r="F284" s="36"/>
      <c r="G284" s="36"/>
      <c r="H284" s="36"/>
    </row>
    <row r="285" spans="1:8" ht="13.5">
      <c r="A285" s="18"/>
      <c r="B285" s="18"/>
      <c r="C285" s="19"/>
      <c r="D285" s="19"/>
      <c r="F285" s="36"/>
      <c r="G285" s="36"/>
      <c r="H285" s="36"/>
    </row>
    <row r="286" spans="1:4" ht="13.5">
      <c r="A286" s="18"/>
      <c r="B286" s="18"/>
      <c r="C286" s="19"/>
      <c r="D286" s="19"/>
    </row>
    <row r="287" spans="1:4" ht="14.25" thickBot="1">
      <c r="A287" s="18"/>
      <c r="B287" s="18"/>
      <c r="C287" s="19"/>
      <c r="D287" s="19"/>
    </row>
    <row r="288" spans="1:8" ht="13.5">
      <c r="A288" s="18"/>
      <c r="B288" s="18"/>
      <c r="C288" s="19"/>
      <c r="D288" s="19"/>
      <c r="F288" s="231" t="s">
        <v>143</v>
      </c>
      <c r="G288" s="232"/>
      <c r="H288" s="233"/>
    </row>
    <row r="289" spans="1:8" ht="13.5">
      <c r="A289" s="21">
        <v>44765</v>
      </c>
      <c r="B289" s="18" t="s">
        <v>48</v>
      </c>
      <c r="C289" s="19">
        <v>5000</v>
      </c>
      <c r="D289" s="19"/>
      <c r="F289" s="234"/>
      <c r="G289" s="235"/>
      <c r="H289" s="236"/>
    </row>
    <row r="290" spans="1:8" ht="13.5">
      <c r="A290" s="18"/>
      <c r="B290" s="18" t="s">
        <v>49</v>
      </c>
      <c r="C290" s="19"/>
      <c r="D290" s="19">
        <v>5000</v>
      </c>
      <c r="F290" s="234"/>
      <c r="G290" s="235"/>
      <c r="H290" s="236"/>
    </row>
    <row r="291" spans="1:8" ht="13.5">
      <c r="A291" s="18"/>
      <c r="B291" s="18"/>
      <c r="C291" s="19"/>
      <c r="D291" s="19"/>
      <c r="F291" s="234"/>
      <c r="G291" s="235"/>
      <c r="H291" s="236"/>
    </row>
    <row r="292" spans="1:8" ht="13.5">
      <c r="A292" s="18"/>
      <c r="B292" s="18"/>
      <c r="C292" s="19"/>
      <c r="D292" s="19"/>
      <c r="F292" s="234"/>
      <c r="G292" s="235"/>
      <c r="H292" s="236"/>
    </row>
    <row r="293" spans="1:8" ht="13.5">
      <c r="A293" s="18"/>
      <c r="B293" s="18"/>
      <c r="C293" s="19"/>
      <c r="D293" s="19"/>
      <c r="F293" s="234"/>
      <c r="G293" s="235"/>
      <c r="H293" s="236"/>
    </row>
    <row r="294" spans="1:8" ht="13.5">
      <c r="A294" s="18"/>
      <c r="B294" s="18"/>
      <c r="C294" s="19"/>
      <c r="D294" s="19"/>
      <c r="F294" s="234"/>
      <c r="G294" s="235"/>
      <c r="H294" s="236"/>
    </row>
    <row r="295" spans="1:8" ht="13.5">
      <c r="A295" s="18"/>
      <c r="B295" s="18"/>
      <c r="C295" s="19"/>
      <c r="D295" s="19"/>
      <c r="F295" s="234"/>
      <c r="G295" s="235"/>
      <c r="H295" s="236"/>
    </row>
    <row r="296" spans="1:8" ht="14.25" thickBot="1">
      <c r="A296" s="18"/>
      <c r="B296" s="18"/>
      <c r="C296" s="19"/>
      <c r="D296" s="19"/>
      <c r="F296" s="237"/>
      <c r="G296" s="238"/>
      <c r="H296" s="239"/>
    </row>
    <row r="297" spans="1:4" ht="13.5">
      <c r="A297" s="18"/>
      <c r="B297" s="18"/>
      <c r="C297" s="19"/>
      <c r="D297" s="19"/>
    </row>
    <row r="298" spans="1:4" ht="13.5">
      <c r="A298" s="18"/>
      <c r="B298" s="18"/>
      <c r="C298" s="19"/>
      <c r="D298" s="19"/>
    </row>
    <row r="299" spans="1:4" ht="13.5">
      <c r="A299" s="18"/>
      <c r="B299" s="18"/>
      <c r="C299" s="19"/>
      <c r="D299" s="19"/>
    </row>
    <row r="300" spans="1:4" ht="13.5">
      <c r="A300" s="18"/>
      <c r="B300" s="18"/>
      <c r="C300" s="19"/>
      <c r="D300" s="19"/>
    </row>
    <row r="301" spans="1:4" ht="13.5">
      <c r="A301" s="18"/>
      <c r="B301" s="18"/>
      <c r="C301" s="19"/>
      <c r="D301" s="19"/>
    </row>
    <row r="302" spans="1:4" ht="13.5">
      <c r="A302" s="18"/>
      <c r="B302" s="18"/>
      <c r="C302" s="19"/>
      <c r="D302" s="19"/>
    </row>
    <row r="303" spans="1:4" ht="13.5">
      <c r="A303" s="18"/>
      <c r="B303" s="18"/>
      <c r="C303" s="19"/>
      <c r="D303" s="19"/>
    </row>
    <row r="304" spans="1:4" ht="13.5">
      <c r="A304" s="18"/>
      <c r="B304" s="18"/>
      <c r="C304" s="19"/>
      <c r="D304" s="19"/>
    </row>
    <row r="305" spans="1:4" ht="13.5">
      <c r="A305" s="18"/>
      <c r="B305" s="18"/>
      <c r="C305" s="19"/>
      <c r="D305" s="19"/>
    </row>
    <row r="306" spans="1:4" ht="13.5">
      <c r="A306" s="18"/>
      <c r="B306" s="18"/>
      <c r="C306" s="19"/>
      <c r="D306" s="19"/>
    </row>
    <row r="307" spans="1:4" ht="13.5">
      <c r="A307" s="18"/>
      <c r="B307" s="18"/>
      <c r="C307" s="19"/>
      <c r="D307" s="19"/>
    </row>
    <row r="308" spans="1:4" ht="13.5">
      <c r="A308" s="18"/>
      <c r="B308" s="18"/>
      <c r="C308" s="19"/>
      <c r="D308" s="19"/>
    </row>
    <row r="309" spans="1:4" ht="13.5">
      <c r="A309" s="18"/>
      <c r="B309" s="18"/>
      <c r="C309" s="19"/>
      <c r="D309" s="19"/>
    </row>
    <row r="310" spans="1:4" ht="13.5">
      <c r="A310" s="18"/>
      <c r="B310" s="18"/>
      <c r="C310" s="19"/>
      <c r="D310" s="19"/>
    </row>
    <row r="311" spans="1:4" ht="13.5">
      <c r="A311" s="18"/>
      <c r="B311" s="18"/>
      <c r="C311" s="19"/>
      <c r="D311" s="19"/>
    </row>
    <row r="312" spans="1:4" ht="13.5">
      <c r="A312" s="18"/>
      <c r="B312" s="18"/>
      <c r="C312" s="19"/>
      <c r="D312" s="19"/>
    </row>
    <row r="313" spans="1:4" ht="13.5">
      <c r="A313" s="18"/>
      <c r="B313" s="18"/>
      <c r="C313" s="19"/>
      <c r="D313" s="19"/>
    </row>
    <row r="314" spans="1:4" ht="13.5">
      <c r="A314" s="18"/>
      <c r="B314" s="18"/>
      <c r="C314" s="19"/>
      <c r="D314" s="19"/>
    </row>
    <row r="315" spans="1:4" ht="13.5">
      <c r="A315" s="18"/>
      <c r="B315" s="18"/>
      <c r="C315" s="19"/>
      <c r="D315" s="19"/>
    </row>
    <row r="316" spans="1:4" ht="13.5">
      <c r="A316" s="18"/>
      <c r="B316" s="18"/>
      <c r="C316" s="19"/>
      <c r="D316" s="19"/>
    </row>
    <row r="317" spans="1:4" ht="13.5">
      <c r="A317" s="18"/>
      <c r="B317" s="18"/>
      <c r="C317" s="19"/>
      <c r="D317" s="19"/>
    </row>
    <row r="318" spans="1:4" ht="13.5">
      <c r="A318" s="18"/>
      <c r="B318" s="18"/>
      <c r="C318" s="19"/>
      <c r="D318" s="19"/>
    </row>
    <row r="319" spans="1:4" ht="13.5">
      <c r="A319" s="18"/>
      <c r="B319" s="18"/>
      <c r="C319" s="19"/>
      <c r="D319" s="19"/>
    </row>
    <row r="320" spans="1:4" ht="13.5">
      <c r="A320" s="18"/>
      <c r="B320" s="18"/>
      <c r="C320" s="19"/>
      <c r="D320" s="19"/>
    </row>
    <row r="321" spans="1:4" ht="13.5">
      <c r="A321" s="18"/>
      <c r="B321" s="18"/>
      <c r="C321" s="19"/>
      <c r="D321" s="19"/>
    </row>
    <row r="322" spans="1:4" ht="13.5">
      <c r="A322" s="18"/>
      <c r="B322" s="18"/>
      <c r="C322" s="19"/>
      <c r="D322" s="19"/>
    </row>
    <row r="323" spans="1:4" ht="13.5">
      <c r="A323" s="18"/>
      <c r="B323" s="18"/>
      <c r="C323" s="19"/>
      <c r="D323" s="19"/>
    </row>
    <row r="324" spans="1:4" ht="13.5">
      <c r="A324" s="18"/>
      <c r="B324" s="18"/>
      <c r="C324" s="19"/>
      <c r="D324" s="19"/>
    </row>
    <row r="325" spans="1:4" ht="13.5">
      <c r="A325" s="18"/>
      <c r="B325" s="18"/>
      <c r="C325" s="19"/>
      <c r="D325" s="19"/>
    </row>
    <row r="326" spans="1:4" ht="13.5">
      <c r="A326" s="18"/>
      <c r="B326" s="18"/>
      <c r="C326" s="19"/>
      <c r="D326" s="19"/>
    </row>
    <row r="327" spans="1:4" ht="13.5">
      <c r="A327" s="18"/>
      <c r="B327" s="18"/>
      <c r="C327" s="19"/>
      <c r="D327" s="19"/>
    </row>
    <row r="328" spans="1:4" ht="13.5">
      <c r="A328" s="18"/>
      <c r="B328" s="18"/>
      <c r="C328" s="19"/>
      <c r="D328" s="19"/>
    </row>
    <row r="329" spans="1:4" ht="13.5">
      <c r="A329" s="18"/>
      <c r="B329" s="18"/>
      <c r="C329" s="19"/>
      <c r="D329" s="19"/>
    </row>
    <row r="330" spans="1:4" ht="13.5">
      <c r="A330" s="18"/>
      <c r="B330" s="18"/>
      <c r="C330" s="19"/>
      <c r="D330" s="19"/>
    </row>
    <row r="331" spans="1:4" ht="13.5">
      <c r="A331" s="18"/>
      <c r="B331" s="18"/>
      <c r="C331" s="19"/>
      <c r="D331" s="19"/>
    </row>
    <row r="332" spans="1:4" ht="13.5">
      <c r="A332" s="18"/>
      <c r="B332" s="18"/>
      <c r="C332" s="19"/>
      <c r="D332" s="19"/>
    </row>
    <row r="333" spans="1:4" ht="13.5">
      <c r="A333" s="18"/>
      <c r="B333" s="18"/>
      <c r="C333" s="19"/>
      <c r="D333" s="19"/>
    </row>
    <row r="334" spans="1:4" ht="13.5">
      <c r="A334" s="18"/>
      <c r="B334" s="18"/>
      <c r="C334" s="19"/>
      <c r="D334" s="19"/>
    </row>
    <row r="335" spans="1:4" ht="13.5">
      <c r="A335" s="18"/>
      <c r="B335" s="18"/>
      <c r="C335" s="19"/>
      <c r="D335" s="19"/>
    </row>
    <row r="336" spans="1:4" ht="13.5">
      <c r="A336" s="18"/>
      <c r="B336" s="18"/>
      <c r="C336" s="19"/>
      <c r="D336" s="19"/>
    </row>
    <row r="337" spans="1:4" ht="13.5">
      <c r="A337" s="18"/>
      <c r="B337" s="18"/>
      <c r="C337" s="19"/>
      <c r="D337" s="19"/>
    </row>
    <row r="338" spans="1:4" ht="13.5">
      <c r="A338" s="18"/>
      <c r="B338" s="18"/>
      <c r="C338" s="19"/>
      <c r="D338" s="19"/>
    </row>
    <row r="339" spans="1:4" ht="13.5">
      <c r="A339" s="18"/>
      <c r="B339" s="18"/>
      <c r="C339" s="19"/>
      <c r="D339" s="19"/>
    </row>
    <row r="340" spans="1:4" ht="13.5">
      <c r="A340" s="18"/>
      <c r="B340" s="18"/>
      <c r="C340" s="19"/>
      <c r="D340" s="19"/>
    </row>
    <row r="341" spans="1:4" ht="13.5">
      <c r="A341" s="18"/>
      <c r="B341" s="18"/>
      <c r="C341" s="19"/>
      <c r="D341" s="19"/>
    </row>
    <row r="342" spans="1:4" ht="13.5">
      <c r="A342" s="18"/>
      <c r="B342" s="18"/>
      <c r="C342" s="19"/>
      <c r="D342" s="19"/>
    </row>
    <row r="343" spans="1:4" ht="13.5">
      <c r="A343" s="18"/>
      <c r="B343" s="18"/>
      <c r="C343" s="19"/>
      <c r="D343" s="19"/>
    </row>
    <row r="344" spans="1:4" ht="13.5">
      <c r="A344" s="18"/>
      <c r="B344" s="18"/>
      <c r="C344" s="19"/>
      <c r="D344" s="19"/>
    </row>
    <row r="345" spans="1:4" ht="13.5">
      <c r="A345" s="18"/>
      <c r="B345" s="18"/>
      <c r="C345" s="19"/>
      <c r="D345" s="19"/>
    </row>
    <row r="346" spans="1:4" ht="13.5">
      <c r="A346" s="18"/>
      <c r="B346" s="18"/>
      <c r="C346" s="19"/>
      <c r="D346" s="19"/>
    </row>
    <row r="347" spans="1:4" ht="13.5">
      <c r="A347" s="18"/>
      <c r="B347" s="18"/>
      <c r="C347" s="19"/>
      <c r="D347" s="19"/>
    </row>
    <row r="348" spans="1:4" ht="13.5">
      <c r="A348" s="18"/>
      <c r="B348" s="18"/>
      <c r="C348" s="19"/>
      <c r="D348" s="19"/>
    </row>
    <row r="349" spans="1:4" ht="13.5">
      <c r="A349" s="18"/>
      <c r="B349" s="18"/>
      <c r="C349" s="19"/>
      <c r="D349" s="19"/>
    </row>
    <row r="350" spans="1:4" ht="13.5">
      <c r="A350" s="18"/>
      <c r="B350" s="18"/>
      <c r="C350" s="19"/>
      <c r="D350" s="19"/>
    </row>
    <row r="351" spans="1:4" ht="13.5">
      <c r="A351" s="18"/>
      <c r="B351" s="18"/>
      <c r="C351" s="19"/>
      <c r="D351" s="19"/>
    </row>
    <row r="352" spans="1:4" ht="13.5">
      <c r="A352" s="18"/>
      <c r="B352" s="18"/>
      <c r="C352" s="19"/>
      <c r="D352" s="19"/>
    </row>
    <row r="353" spans="1:4" ht="13.5">
      <c r="A353" s="18"/>
      <c r="B353" s="18"/>
      <c r="C353" s="19"/>
      <c r="D353" s="19"/>
    </row>
    <row r="354" spans="1:4" ht="13.5">
      <c r="A354" s="18"/>
      <c r="B354" s="18"/>
      <c r="C354" s="19"/>
      <c r="D354" s="19"/>
    </row>
    <row r="355" spans="1:4" ht="13.5">
      <c r="A355" s="18"/>
      <c r="B355" s="18"/>
      <c r="C355" s="19"/>
      <c r="D355" s="19"/>
    </row>
    <row r="356" spans="1:4" ht="13.5">
      <c r="A356" s="18"/>
      <c r="B356" s="18"/>
      <c r="C356" s="19"/>
      <c r="D356" s="19"/>
    </row>
    <row r="357" spans="1:4" ht="13.5">
      <c r="A357" s="18"/>
      <c r="B357" s="18"/>
      <c r="C357" s="19"/>
      <c r="D357" s="19"/>
    </row>
    <row r="358" spans="1:4" ht="13.5">
      <c r="A358" s="18"/>
      <c r="B358" s="18"/>
      <c r="C358" s="19"/>
      <c r="D358" s="19"/>
    </row>
    <row r="359" spans="1:4" ht="13.5">
      <c r="A359" s="18"/>
      <c r="B359" s="18"/>
      <c r="C359" s="19"/>
      <c r="D359" s="19"/>
    </row>
    <row r="360" spans="1:4" ht="13.5">
      <c r="A360" s="18"/>
      <c r="B360" s="18"/>
      <c r="C360" s="19"/>
      <c r="D360" s="19"/>
    </row>
    <row r="361" spans="1:4" ht="13.5">
      <c r="A361" s="18"/>
      <c r="B361" s="18"/>
      <c r="C361" s="19"/>
      <c r="D361" s="19"/>
    </row>
    <row r="362" spans="1:4" ht="13.5">
      <c r="A362" s="18"/>
      <c r="B362" s="18"/>
      <c r="C362" s="19"/>
      <c r="D362" s="19"/>
    </row>
    <row r="363" spans="1:4" ht="13.5">
      <c r="A363" s="18"/>
      <c r="B363" s="18"/>
      <c r="C363" s="19"/>
      <c r="D363" s="19"/>
    </row>
    <row r="364" spans="1:4" ht="13.5">
      <c r="A364" s="18"/>
      <c r="B364" s="18"/>
      <c r="C364" s="19"/>
      <c r="D364" s="19"/>
    </row>
    <row r="365" spans="1:4" ht="13.5">
      <c r="A365" s="18"/>
      <c r="B365" s="18"/>
      <c r="C365" s="19"/>
      <c r="D365" s="19"/>
    </row>
    <row r="366" spans="1:4" ht="13.5">
      <c r="A366" s="18"/>
      <c r="B366" s="18"/>
      <c r="C366" s="19"/>
      <c r="D366" s="19"/>
    </row>
    <row r="367" spans="1:4" ht="13.5">
      <c r="A367" s="18"/>
      <c r="B367" s="18"/>
      <c r="C367" s="19"/>
      <c r="D367" s="19"/>
    </row>
    <row r="368" spans="1:4" ht="13.5">
      <c r="A368" s="18"/>
      <c r="B368" s="18"/>
      <c r="C368" s="19"/>
      <c r="D368" s="19"/>
    </row>
    <row r="369" spans="1:4" ht="13.5">
      <c r="A369" s="18"/>
      <c r="B369" s="18"/>
      <c r="C369" s="19"/>
      <c r="D369" s="19"/>
    </row>
    <row r="370" spans="1:4" ht="13.5">
      <c r="A370" s="18"/>
      <c r="B370" s="18"/>
      <c r="C370" s="19"/>
      <c r="D370" s="19"/>
    </row>
    <row r="371" spans="1:4" ht="13.5">
      <c r="A371" s="18"/>
      <c r="B371" s="18"/>
      <c r="C371" s="19"/>
      <c r="D371" s="19"/>
    </row>
    <row r="372" spans="1:4" ht="13.5">
      <c r="A372" s="18"/>
      <c r="B372" s="18"/>
      <c r="C372" s="19"/>
      <c r="D372" s="19"/>
    </row>
    <row r="373" spans="1:4" ht="13.5">
      <c r="A373" s="18"/>
      <c r="B373" s="18"/>
      <c r="C373" s="19"/>
      <c r="D373" s="19"/>
    </row>
    <row r="374" spans="1:4" ht="13.5">
      <c r="A374" s="18"/>
      <c r="B374" s="18"/>
      <c r="C374" s="19"/>
      <c r="D374" s="19"/>
    </row>
    <row r="375" spans="1:4" ht="13.5">
      <c r="A375" s="18"/>
      <c r="B375" s="18"/>
      <c r="C375" s="19"/>
      <c r="D375" s="19"/>
    </row>
    <row r="376" spans="1:4" ht="13.5">
      <c r="A376" s="18"/>
      <c r="B376" s="18"/>
      <c r="C376" s="19"/>
      <c r="D376" s="19"/>
    </row>
    <row r="377" spans="1:4" ht="13.5">
      <c r="A377" s="18"/>
      <c r="B377" s="18"/>
      <c r="C377" s="19"/>
      <c r="D377" s="19"/>
    </row>
    <row r="378" spans="1:4" ht="13.5">
      <c r="A378" s="18"/>
      <c r="B378" s="18"/>
      <c r="C378" s="19"/>
      <c r="D378" s="19"/>
    </row>
    <row r="379" spans="1:4" ht="13.5">
      <c r="A379" s="18"/>
      <c r="B379" s="18"/>
      <c r="C379" s="19"/>
      <c r="D379" s="19"/>
    </row>
    <row r="380" spans="1:4" ht="13.5">
      <c r="A380" s="18"/>
      <c r="B380" s="18"/>
      <c r="C380" s="19"/>
      <c r="D380" s="19"/>
    </row>
    <row r="381" spans="1:4" ht="13.5">
      <c r="A381" s="18"/>
      <c r="B381" s="18"/>
      <c r="C381" s="19"/>
      <c r="D381" s="19"/>
    </row>
    <row r="382" spans="1:4" ht="13.5">
      <c r="A382" s="18"/>
      <c r="B382" s="18"/>
      <c r="C382" s="19"/>
      <c r="D382" s="19"/>
    </row>
    <row r="383" spans="1:4" ht="13.5">
      <c r="A383" s="18"/>
      <c r="B383" s="18"/>
      <c r="C383" s="19"/>
      <c r="D383" s="19"/>
    </row>
    <row r="384" spans="1:4" ht="13.5">
      <c r="A384" s="18"/>
      <c r="B384" s="18"/>
      <c r="C384" s="19"/>
      <c r="D384" s="19"/>
    </row>
    <row r="385" spans="1:4" ht="13.5">
      <c r="A385" s="18"/>
      <c r="B385" s="18"/>
      <c r="C385" s="19"/>
      <c r="D385" s="19"/>
    </row>
    <row r="386" spans="1:4" ht="13.5">
      <c r="A386" s="18"/>
      <c r="B386" s="18"/>
      <c r="C386" s="19"/>
      <c r="D386" s="19"/>
    </row>
    <row r="387" spans="1:4" ht="13.5">
      <c r="A387" s="18"/>
      <c r="B387" s="18"/>
      <c r="C387" s="19"/>
      <c r="D387" s="19"/>
    </row>
    <row r="388" spans="1:4" ht="13.5">
      <c r="A388" s="18"/>
      <c r="B388" s="18"/>
      <c r="C388" s="19"/>
      <c r="D388" s="19"/>
    </row>
    <row r="389" spans="1:4" ht="13.5">
      <c r="A389" s="18"/>
      <c r="B389" s="18"/>
      <c r="C389" s="19"/>
      <c r="D389" s="19"/>
    </row>
    <row r="390" spans="1:4" ht="13.5">
      <c r="A390" s="18"/>
      <c r="B390" s="18"/>
      <c r="C390" s="19"/>
      <c r="D390" s="19"/>
    </row>
    <row r="391" spans="1:4" ht="13.5">
      <c r="A391" s="18"/>
      <c r="B391" s="18"/>
      <c r="C391" s="19"/>
      <c r="D391" s="19"/>
    </row>
    <row r="392" spans="1:4" ht="13.5">
      <c r="A392" s="18"/>
      <c r="B392" s="18"/>
      <c r="C392" s="19"/>
      <c r="D392" s="19"/>
    </row>
    <row r="393" spans="1:4" ht="13.5">
      <c r="A393" s="18"/>
      <c r="B393" s="18"/>
      <c r="C393" s="19"/>
      <c r="D393" s="19"/>
    </row>
    <row r="394" spans="1:4" ht="13.5">
      <c r="A394" s="18"/>
      <c r="B394" s="18"/>
      <c r="C394" s="19"/>
      <c r="D394" s="19"/>
    </row>
    <row r="395" spans="1:4" ht="13.5">
      <c r="A395" s="18"/>
      <c r="B395" s="18"/>
      <c r="C395" s="19"/>
      <c r="D395" s="19"/>
    </row>
    <row r="396" spans="1:4" ht="13.5">
      <c r="A396" s="18"/>
      <c r="B396" s="18"/>
      <c r="C396" s="19"/>
      <c r="D396" s="19"/>
    </row>
    <row r="397" spans="1:4" ht="13.5">
      <c r="A397" s="18"/>
      <c r="B397" s="18"/>
      <c r="C397" s="19"/>
      <c r="D397" s="19"/>
    </row>
    <row r="398" spans="1:4" ht="13.5">
      <c r="A398" s="18"/>
      <c r="B398" s="18"/>
      <c r="C398" s="19"/>
      <c r="D398" s="19"/>
    </row>
    <row r="399" spans="1:4" ht="13.5">
      <c r="A399" s="18"/>
      <c r="B399" s="18"/>
      <c r="C399" s="19"/>
      <c r="D399" s="19"/>
    </row>
    <row r="400" spans="1:4" ht="13.5">
      <c r="A400" s="18"/>
      <c r="B400" s="18"/>
      <c r="C400" s="19"/>
      <c r="D400" s="19"/>
    </row>
    <row r="401" spans="1:4" ht="13.5">
      <c r="A401" s="18"/>
      <c r="B401" s="18"/>
      <c r="C401" s="19"/>
      <c r="D401" s="19"/>
    </row>
    <row r="402" spans="1:4" ht="13.5">
      <c r="A402" s="18"/>
      <c r="B402" s="18"/>
      <c r="C402" s="19"/>
      <c r="D402" s="19"/>
    </row>
    <row r="403" spans="1:4" ht="13.5">
      <c r="A403" s="18"/>
      <c r="B403" s="18"/>
      <c r="C403" s="19"/>
      <c r="D403" s="19"/>
    </row>
    <row r="404" spans="1:4" ht="13.5">
      <c r="A404" s="18"/>
      <c r="B404" s="18"/>
      <c r="C404" s="19"/>
      <c r="D404" s="19"/>
    </row>
    <row r="405" spans="1:4" ht="13.5">
      <c r="A405" s="18"/>
      <c r="B405" s="18"/>
      <c r="C405" s="19"/>
      <c r="D405" s="19"/>
    </row>
    <row r="406" spans="1:4" ht="13.5">
      <c r="A406" s="18"/>
      <c r="B406" s="18"/>
      <c r="C406" s="19"/>
      <c r="D406" s="19"/>
    </row>
    <row r="407" spans="1:4" ht="13.5">
      <c r="A407" s="18"/>
      <c r="B407" s="18"/>
      <c r="C407" s="19"/>
      <c r="D407" s="19"/>
    </row>
    <row r="408" spans="1:4" ht="13.5">
      <c r="A408" s="18"/>
      <c r="B408" s="18"/>
      <c r="C408" s="19"/>
      <c r="D408" s="19"/>
    </row>
    <row r="409" spans="1:4" ht="13.5">
      <c r="A409" s="18"/>
      <c r="B409" s="18"/>
      <c r="C409" s="19"/>
      <c r="D409" s="19"/>
    </row>
    <row r="410" spans="1:4" ht="13.5">
      <c r="A410" s="18"/>
      <c r="B410" s="18"/>
      <c r="C410" s="19"/>
      <c r="D410" s="19"/>
    </row>
    <row r="411" spans="1:4" ht="13.5">
      <c r="A411" s="18"/>
      <c r="B411" s="18"/>
      <c r="C411" s="19"/>
      <c r="D411" s="19"/>
    </row>
    <row r="412" spans="1:4" ht="13.5">
      <c r="A412" s="18"/>
      <c r="B412" s="18"/>
      <c r="C412" s="19"/>
      <c r="D412" s="19"/>
    </row>
    <row r="413" spans="1:4" ht="13.5">
      <c r="A413" s="18"/>
      <c r="B413" s="18"/>
      <c r="C413" s="19"/>
      <c r="D413" s="19"/>
    </row>
    <row r="414" spans="1:4" ht="13.5">
      <c r="A414" s="18"/>
      <c r="B414" s="18"/>
      <c r="C414" s="19"/>
      <c r="D414" s="19"/>
    </row>
    <row r="415" spans="1:4" ht="13.5">
      <c r="A415" s="18"/>
      <c r="B415" s="18"/>
      <c r="C415" s="19"/>
      <c r="D415" s="19"/>
    </row>
    <row r="416" spans="1:4" ht="13.5">
      <c r="A416" s="18"/>
      <c r="B416" s="18"/>
      <c r="C416" s="19"/>
      <c r="D416" s="19"/>
    </row>
    <row r="417" spans="1:4" ht="13.5">
      <c r="A417" s="18"/>
      <c r="B417" s="18"/>
      <c r="C417" s="19"/>
      <c r="D417" s="19"/>
    </row>
    <row r="418" spans="1:4" ht="13.5">
      <c r="A418" s="18"/>
      <c r="B418" s="18"/>
      <c r="C418" s="19"/>
      <c r="D418" s="19"/>
    </row>
    <row r="419" spans="1:4" ht="13.5">
      <c r="A419" s="18"/>
      <c r="B419" s="18"/>
      <c r="C419" s="19"/>
      <c r="D419" s="19"/>
    </row>
    <row r="420" spans="1:4" ht="13.5">
      <c r="A420" s="18"/>
      <c r="B420" s="18"/>
      <c r="C420" s="19"/>
      <c r="D420" s="19"/>
    </row>
    <row r="421" spans="1:4" ht="13.5">
      <c r="A421" s="18"/>
      <c r="B421" s="18"/>
      <c r="C421" s="19"/>
      <c r="D421" s="19"/>
    </row>
    <row r="422" spans="1:4" ht="13.5">
      <c r="A422" s="18"/>
      <c r="B422" s="18"/>
      <c r="C422" s="19"/>
      <c r="D422" s="19"/>
    </row>
    <row r="423" spans="1:4" ht="13.5">
      <c r="A423" s="18"/>
      <c r="B423" s="18"/>
      <c r="C423" s="19"/>
      <c r="D423" s="19"/>
    </row>
    <row r="424" spans="1:4" ht="13.5">
      <c r="A424" s="18"/>
      <c r="B424" s="18"/>
      <c r="C424" s="19"/>
      <c r="D424" s="19"/>
    </row>
    <row r="425" spans="1:4" ht="13.5">
      <c r="A425" s="18"/>
      <c r="B425" s="18"/>
      <c r="C425" s="19"/>
      <c r="D425" s="19"/>
    </row>
    <row r="426" spans="1:4" ht="13.5">
      <c r="A426" s="18"/>
      <c r="B426" s="18"/>
      <c r="C426" s="19"/>
      <c r="D426" s="19"/>
    </row>
    <row r="427" spans="1:4" ht="13.5">
      <c r="A427" s="18"/>
      <c r="B427" s="18"/>
      <c r="C427" s="19"/>
      <c r="D427" s="19"/>
    </row>
    <row r="428" spans="1:4" ht="13.5">
      <c r="A428" s="18"/>
      <c r="B428" s="18"/>
      <c r="C428" s="19"/>
      <c r="D428" s="19"/>
    </row>
    <row r="429" spans="1:4" ht="13.5">
      <c r="A429" s="18"/>
      <c r="B429" s="18"/>
      <c r="C429" s="19"/>
      <c r="D429" s="19"/>
    </row>
    <row r="430" spans="1:4" ht="13.5">
      <c r="A430" s="18"/>
      <c r="B430" s="18"/>
      <c r="C430" s="19"/>
      <c r="D430" s="19"/>
    </row>
    <row r="431" spans="1:4" ht="13.5">
      <c r="A431" s="18"/>
      <c r="B431" s="18"/>
      <c r="C431" s="19"/>
      <c r="D431" s="19"/>
    </row>
    <row r="432" spans="1:4" ht="13.5">
      <c r="A432" s="18"/>
      <c r="B432" s="18"/>
      <c r="C432" s="19"/>
      <c r="D432" s="19"/>
    </row>
    <row r="433" spans="1:4" ht="13.5">
      <c r="A433" s="18"/>
      <c r="B433" s="18"/>
      <c r="C433" s="19"/>
      <c r="D433" s="19"/>
    </row>
    <row r="434" spans="1:4" ht="13.5">
      <c r="A434" s="18"/>
      <c r="B434" s="18"/>
      <c r="C434" s="19"/>
      <c r="D434" s="19"/>
    </row>
    <row r="435" spans="1:4" ht="13.5">
      <c r="A435" s="18"/>
      <c r="B435" s="18"/>
      <c r="C435" s="19"/>
      <c r="D435" s="19"/>
    </row>
    <row r="436" spans="1:4" ht="13.5">
      <c r="A436" s="18"/>
      <c r="B436" s="18"/>
      <c r="C436" s="19"/>
      <c r="D436" s="19"/>
    </row>
    <row r="437" spans="1:4" ht="13.5">
      <c r="A437" s="18"/>
      <c r="B437" s="18"/>
      <c r="C437" s="19"/>
      <c r="D437" s="19"/>
    </row>
    <row r="438" spans="1:4" ht="13.5">
      <c r="A438" s="18"/>
      <c r="B438" s="18"/>
      <c r="C438" s="19"/>
      <c r="D438" s="19"/>
    </row>
    <row r="439" spans="1:4" ht="13.5">
      <c r="A439" s="18"/>
      <c r="B439" s="18"/>
      <c r="C439" s="19"/>
      <c r="D439" s="19"/>
    </row>
    <row r="440" spans="1:4" ht="13.5">
      <c r="A440" s="18"/>
      <c r="B440" s="18"/>
      <c r="C440" s="19"/>
      <c r="D440" s="19"/>
    </row>
    <row r="441" spans="1:4" ht="13.5">
      <c r="A441" s="18"/>
      <c r="B441" s="18"/>
      <c r="C441" s="19"/>
      <c r="D441" s="19"/>
    </row>
    <row r="442" spans="1:4" ht="13.5">
      <c r="A442" s="18"/>
      <c r="B442" s="18"/>
      <c r="C442" s="19"/>
      <c r="D442" s="19"/>
    </row>
    <row r="443" spans="1:4" ht="13.5">
      <c r="A443" s="18"/>
      <c r="B443" s="18"/>
      <c r="C443" s="19"/>
      <c r="D443" s="19"/>
    </row>
    <row r="444" spans="1:4" ht="13.5">
      <c r="A444" s="18"/>
      <c r="B444" s="18"/>
      <c r="C444" s="19"/>
      <c r="D444" s="19"/>
    </row>
    <row r="445" spans="1:4" ht="13.5">
      <c r="A445" s="18"/>
      <c r="B445" s="18"/>
      <c r="C445" s="19"/>
      <c r="D445" s="19"/>
    </row>
    <row r="446" spans="1:4" ht="13.5">
      <c r="A446" s="18"/>
      <c r="B446" s="18"/>
      <c r="C446" s="19"/>
      <c r="D446" s="19"/>
    </row>
    <row r="447" spans="1:4" ht="13.5">
      <c r="A447" s="18"/>
      <c r="B447" s="18"/>
      <c r="C447" s="19"/>
      <c r="D447" s="19"/>
    </row>
    <row r="448" spans="1:4" ht="13.5">
      <c r="A448" s="18"/>
      <c r="B448" s="18"/>
      <c r="C448" s="19"/>
      <c r="D448" s="19"/>
    </row>
    <row r="449" spans="1:4" ht="13.5">
      <c r="A449" s="18"/>
      <c r="B449" s="18"/>
      <c r="C449" s="19"/>
      <c r="D449" s="19"/>
    </row>
    <row r="450" spans="1:4" ht="13.5">
      <c r="A450" s="18"/>
      <c r="B450" s="18"/>
      <c r="C450" s="19"/>
      <c r="D450" s="19"/>
    </row>
    <row r="451" spans="1:4" ht="13.5">
      <c r="A451" s="18"/>
      <c r="B451" s="18"/>
      <c r="C451" s="19"/>
      <c r="D451" s="19"/>
    </row>
    <row r="452" spans="1:4" ht="13.5">
      <c r="A452" s="18"/>
      <c r="B452" s="18"/>
      <c r="C452" s="19"/>
      <c r="D452" s="19"/>
    </row>
    <row r="453" spans="1:4" ht="13.5">
      <c r="A453" s="18"/>
      <c r="B453" s="18"/>
      <c r="C453" s="19"/>
      <c r="D453" s="19"/>
    </row>
    <row r="454" spans="1:4" ht="13.5">
      <c r="A454" s="18"/>
      <c r="B454" s="18"/>
      <c r="C454" s="19"/>
      <c r="D454" s="19"/>
    </row>
    <row r="455" spans="1:4" ht="13.5">
      <c r="A455" s="18"/>
      <c r="B455" s="18"/>
      <c r="C455" s="19"/>
      <c r="D455" s="19"/>
    </row>
    <row r="456" spans="1:4" ht="13.5">
      <c r="A456" s="18"/>
      <c r="B456" s="18"/>
      <c r="C456" s="19"/>
      <c r="D456" s="19"/>
    </row>
    <row r="457" spans="1:4" ht="13.5">
      <c r="A457" s="18"/>
      <c r="B457" s="18"/>
      <c r="C457" s="19"/>
      <c r="D457" s="19"/>
    </row>
    <row r="458" spans="1:4" ht="13.5">
      <c r="A458" s="18"/>
      <c r="B458" s="18"/>
      <c r="C458" s="19"/>
      <c r="D458" s="19"/>
    </row>
    <row r="459" spans="1:4" ht="13.5">
      <c r="A459" s="18"/>
      <c r="B459" s="18"/>
      <c r="C459" s="19"/>
      <c r="D459" s="19"/>
    </row>
    <row r="460" spans="1:4" ht="13.5">
      <c r="A460" s="18"/>
      <c r="B460" s="18"/>
      <c r="C460" s="19"/>
      <c r="D460" s="19"/>
    </row>
    <row r="461" spans="1:4" ht="13.5">
      <c r="A461" s="18"/>
      <c r="B461" s="18"/>
      <c r="C461" s="19"/>
      <c r="D461" s="19"/>
    </row>
    <row r="462" spans="1:4" ht="13.5">
      <c r="A462" s="18"/>
      <c r="B462" s="18"/>
      <c r="C462" s="19"/>
      <c r="D462" s="19"/>
    </row>
    <row r="463" spans="1:4" ht="13.5">
      <c r="A463" s="18"/>
      <c r="B463" s="18"/>
      <c r="C463" s="19"/>
      <c r="D463" s="19"/>
    </row>
    <row r="464" spans="1:4" ht="13.5">
      <c r="A464" s="18"/>
      <c r="B464" s="18"/>
      <c r="C464" s="19"/>
      <c r="D464" s="19"/>
    </row>
    <row r="465" spans="1:4" ht="13.5">
      <c r="A465" s="18"/>
      <c r="B465" s="18"/>
      <c r="C465" s="19"/>
      <c r="D465" s="19"/>
    </row>
    <row r="466" spans="1:4" ht="13.5">
      <c r="A466" s="18"/>
      <c r="B466" s="18"/>
      <c r="C466" s="19"/>
      <c r="D466" s="19"/>
    </row>
    <row r="467" spans="1:4" ht="13.5">
      <c r="A467" s="18"/>
      <c r="B467" s="18"/>
      <c r="C467" s="19"/>
      <c r="D467" s="19"/>
    </row>
    <row r="468" spans="1:4" ht="13.5">
      <c r="A468" s="18"/>
      <c r="B468" s="18"/>
      <c r="C468" s="19"/>
      <c r="D468" s="19"/>
    </row>
    <row r="469" spans="1:4" ht="13.5">
      <c r="A469" s="18"/>
      <c r="B469" s="18"/>
      <c r="C469" s="19"/>
      <c r="D469" s="19"/>
    </row>
    <row r="470" spans="1:4" ht="13.5">
      <c r="A470" s="18"/>
      <c r="B470" s="18"/>
      <c r="C470" s="19"/>
      <c r="D470" s="19"/>
    </row>
    <row r="471" spans="1:4" ht="13.5">
      <c r="A471" s="18"/>
      <c r="B471" s="18"/>
      <c r="C471" s="19"/>
      <c r="D471" s="19"/>
    </row>
    <row r="472" spans="1:4" ht="13.5">
      <c r="A472" s="18"/>
      <c r="B472" s="18"/>
      <c r="C472" s="19"/>
      <c r="D472" s="19"/>
    </row>
    <row r="473" spans="1:4" ht="13.5">
      <c r="A473" s="18"/>
      <c r="B473" s="18"/>
      <c r="C473" s="19"/>
      <c r="D473" s="19"/>
    </row>
    <row r="474" spans="1:4" ht="13.5">
      <c r="A474" s="18"/>
      <c r="B474" s="18"/>
      <c r="C474" s="19"/>
      <c r="D474" s="19"/>
    </row>
    <row r="475" spans="1:4" ht="13.5">
      <c r="A475" s="18"/>
      <c r="B475" s="18"/>
      <c r="C475" s="19"/>
      <c r="D475" s="19"/>
    </row>
    <row r="476" spans="1:4" ht="13.5">
      <c r="A476" s="18"/>
      <c r="B476" s="18"/>
      <c r="C476" s="19"/>
      <c r="D476" s="19"/>
    </row>
    <row r="477" spans="1:4" ht="13.5">
      <c r="A477" s="18"/>
      <c r="B477" s="18"/>
      <c r="C477" s="19"/>
      <c r="D477" s="19"/>
    </row>
    <row r="478" spans="1:4" ht="13.5">
      <c r="A478" s="18"/>
      <c r="B478" s="18"/>
      <c r="C478" s="19"/>
      <c r="D478" s="19"/>
    </row>
    <row r="479" spans="1:4" ht="13.5">
      <c r="A479" s="18"/>
      <c r="B479" s="18"/>
      <c r="C479" s="19"/>
      <c r="D479" s="19"/>
    </row>
    <row r="480" spans="1:4" ht="13.5">
      <c r="A480" s="18"/>
      <c r="B480" s="18"/>
      <c r="C480" s="19"/>
      <c r="D480" s="19"/>
    </row>
    <row r="481" spans="1:4" ht="13.5">
      <c r="A481" s="18"/>
      <c r="B481" s="18"/>
      <c r="C481" s="19"/>
      <c r="D481" s="19"/>
    </row>
    <row r="482" spans="1:4" ht="13.5">
      <c r="A482" s="18"/>
      <c r="B482" s="18"/>
      <c r="C482" s="19"/>
      <c r="D482" s="19"/>
    </row>
    <row r="483" spans="1:4" ht="13.5">
      <c r="A483" s="18"/>
      <c r="B483" s="18"/>
      <c r="C483" s="19"/>
      <c r="D483" s="19"/>
    </row>
    <row r="484" spans="1:4" ht="13.5">
      <c r="A484" s="18"/>
      <c r="B484" s="18"/>
      <c r="C484" s="19"/>
      <c r="D484" s="19"/>
    </row>
    <row r="485" spans="1:4" ht="13.5">
      <c r="A485" s="18"/>
      <c r="B485" s="18"/>
      <c r="C485" s="19"/>
      <c r="D485" s="19"/>
    </row>
    <row r="486" spans="1:4" ht="13.5">
      <c r="A486" s="18"/>
      <c r="B486" s="18"/>
      <c r="C486" s="19"/>
      <c r="D486" s="19"/>
    </row>
    <row r="487" spans="1:4" ht="13.5">
      <c r="A487" s="18"/>
      <c r="B487" s="18"/>
      <c r="C487" s="19"/>
      <c r="D487" s="19"/>
    </row>
    <row r="488" spans="1:4" ht="13.5">
      <c r="A488" s="18"/>
      <c r="B488" s="18"/>
      <c r="C488" s="19"/>
      <c r="D488" s="19"/>
    </row>
    <row r="489" spans="1:4" ht="13.5">
      <c r="A489" s="18"/>
      <c r="B489" s="18"/>
      <c r="C489" s="19"/>
      <c r="D489" s="19"/>
    </row>
    <row r="490" spans="1:4" ht="13.5">
      <c r="A490" s="18"/>
      <c r="B490" s="18"/>
      <c r="C490" s="19"/>
      <c r="D490" s="19"/>
    </row>
    <row r="491" spans="1:4" ht="13.5">
      <c r="A491" s="18"/>
      <c r="B491" s="18"/>
      <c r="C491" s="19"/>
      <c r="D491" s="19"/>
    </row>
    <row r="492" spans="1:4" ht="13.5">
      <c r="A492" s="18"/>
      <c r="B492" s="18"/>
      <c r="C492" s="19"/>
      <c r="D492" s="19"/>
    </row>
    <row r="493" spans="1:4" ht="13.5">
      <c r="A493" s="18"/>
      <c r="B493" s="18"/>
      <c r="C493" s="19"/>
      <c r="D493" s="19"/>
    </row>
    <row r="494" spans="1:4" ht="13.5">
      <c r="A494" s="18"/>
      <c r="B494" s="18"/>
      <c r="C494" s="19"/>
      <c r="D494" s="19"/>
    </row>
    <row r="495" spans="1:4" ht="13.5">
      <c r="A495" s="18"/>
      <c r="B495" s="18"/>
      <c r="C495" s="19"/>
      <c r="D495" s="19"/>
    </row>
    <row r="496" spans="1:4" ht="13.5">
      <c r="A496" s="18"/>
      <c r="B496" s="18"/>
      <c r="C496" s="19"/>
      <c r="D496" s="19"/>
    </row>
    <row r="497" spans="1:4" ht="13.5">
      <c r="A497" s="18"/>
      <c r="B497" s="18"/>
      <c r="C497" s="19"/>
      <c r="D497" s="19"/>
    </row>
    <row r="498" spans="1:4" ht="13.5">
      <c r="A498" s="18"/>
      <c r="B498" s="18"/>
      <c r="C498" s="19"/>
      <c r="D498" s="19"/>
    </row>
    <row r="499" spans="1:4" ht="13.5">
      <c r="A499" s="18"/>
      <c r="B499" s="18"/>
      <c r="C499" s="19"/>
      <c r="D499" s="19"/>
    </row>
    <row r="500" spans="1:4" ht="13.5">
      <c r="A500" s="18"/>
      <c r="B500" s="18"/>
      <c r="C500" s="19"/>
      <c r="D500" s="19"/>
    </row>
    <row r="501" spans="1:4" ht="13.5">
      <c r="A501" s="18"/>
      <c r="B501" s="18"/>
      <c r="C501" s="19"/>
      <c r="D501" s="19"/>
    </row>
    <row r="502" spans="1:4" ht="13.5">
      <c r="A502" s="18"/>
      <c r="B502" s="18"/>
      <c r="C502" s="19"/>
      <c r="D502" s="19"/>
    </row>
    <row r="503" spans="1:4" ht="13.5">
      <c r="A503" s="18"/>
      <c r="B503" s="18"/>
      <c r="C503" s="19"/>
      <c r="D503" s="19"/>
    </row>
    <row r="504" spans="1:4" ht="13.5">
      <c r="A504" s="18"/>
      <c r="B504" s="18"/>
      <c r="C504" s="19"/>
      <c r="D504" s="19"/>
    </row>
    <row r="505" spans="1:4" ht="13.5">
      <c r="A505" s="18"/>
      <c r="B505" s="18"/>
      <c r="C505" s="19"/>
      <c r="D505" s="19"/>
    </row>
    <row r="506" spans="1:4" ht="13.5">
      <c r="A506" s="18"/>
      <c r="B506" s="18"/>
      <c r="C506" s="19"/>
      <c r="D506" s="19"/>
    </row>
  </sheetData>
  <sheetProtection/>
  <mergeCells count="19">
    <mergeCell ref="F173:H183"/>
    <mergeCell ref="F2:H12"/>
    <mergeCell ref="F15:H23"/>
    <mergeCell ref="F26:H37"/>
    <mergeCell ref="F43:H56"/>
    <mergeCell ref="F60:H74"/>
    <mergeCell ref="F82:G90"/>
    <mergeCell ref="F97:H111"/>
    <mergeCell ref="F114:H124"/>
    <mergeCell ref="F127:H141"/>
    <mergeCell ref="F145:H155"/>
    <mergeCell ref="F158:H171"/>
    <mergeCell ref="F288:H296"/>
    <mergeCell ref="F187:H193"/>
    <mergeCell ref="F205:H217"/>
    <mergeCell ref="F229:H239"/>
    <mergeCell ref="F243:H252"/>
    <mergeCell ref="F257:H271"/>
    <mergeCell ref="F275:H27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83"/>
  <sheetViews>
    <sheetView zoomScale="130" zoomScaleNormal="130" zoomScalePageLayoutView="0" workbookViewId="0" topLeftCell="A1">
      <pane ySplit="1" topLeftCell="A2" activePane="bottomLeft" state="frozen"/>
      <selection pane="topLeft" activeCell="A1" sqref="A1"/>
      <selection pane="bottomLeft" activeCell="D127" sqref="D127"/>
    </sheetView>
  </sheetViews>
  <sheetFormatPr defaultColWidth="9.140625" defaultRowHeight="15"/>
  <cols>
    <col min="1" max="1" width="10.7109375" style="0" bestFit="1" customWidth="1"/>
    <col min="2" max="2" width="30.57421875" style="0" bestFit="1" customWidth="1"/>
    <col min="3" max="3" width="15.421875" style="0" customWidth="1"/>
    <col min="4" max="4" width="15.8515625" style="0" bestFit="1" customWidth="1"/>
  </cols>
  <sheetData>
    <row r="1" spans="1:4" ht="27">
      <c r="A1" s="20" t="s">
        <v>0</v>
      </c>
      <c r="B1" s="17" t="s">
        <v>1</v>
      </c>
      <c r="C1" s="17" t="s">
        <v>2</v>
      </c>
      <c r="D1" s="17" t="s">
        <v>3</v>
      </c>
    </row>
    <row r="2" spans="1:4" ht="15" thickBot="1">
      <c r="A2" s="68"/>
      <c r="B2" s="68"/>
      <c r="C2" s="69"/>
      <c r="D2" s="69"/>
    </row>
    <row r="3" spans="1:8" ht="15" customHeight="1">
      <c r="A3" s="70">
        <v>44881</v>
      </c>
      <c r="B3" s="68" t="s">
        <v>4</v>
      </c>
      <c r="C3" s="69">
        <v>33000</v>
      </c>
      <c r="D3" s="69"/>
      <c r="F3" s="258" t="s">
        <v>99</v>
      </c>
      <c r="G3" s="259"/>
      <c r="H3" s="260"/>
    </row>
    <row r="4" spans="1:8" ht="14.25">
      <c r="A4" s="68"/>
      <c r="B4" s="68" t="s">
        <v>123</v>
      </c>
      <c r="C4" s="69">
        <v>6468</v>
      </c>
      <c r="D4" s="69"/>
      <c r="F4" s="261"/>
      <c r="G4" s="262"/>
      <c r="H4" s="263"/>
    </row>
    <row r="5" spans="1:8" ht="14.25">
      <c r="A5" s="68"/>
      <c r="B5" s="68" t="s">
        <v>110</v>
      </c>
      <c r="C5" s="69"/>
      <c r="D5" s="69">
        <v>660</v>
      </c>
      <c r="F5" s="261"/>
      <c r="G5" s="262"/>
      <c r="H5" s="263"/>
    </row>
    <row r="6" spans="1:8" ht="14.25">
      <c r="A6" s="68"/>
      <c r="B6" s="68" t="s">
        <v>250</v>
      </c>
      <c r="C6" s="69"/>
      <c r="D6" s="69">
        <v>38808</v>
      </c>
      <c r="F6" s="261"/>
      <c r="G6" s="262"/>
      <c r="H6" s="263"/>
    </row>
    <row r="7" spans="1:8" ht="14.25">
      <c r="A7" s="68"/>
      <c r="B7" s="68"/>
      <c r="C7" s="69"/>
      <c r="D7" s="69"/>
      <c r="F7" s="261"/>
      <c r="G7" s="262"/>
      <c r="H7" s="263"/>
    </row>
    <row r="8" spans="1:8" ht="14.25">
      <c r="A8" s="68"/>
      <c r="B8" s="68" t="s">
        <v>250</v>
      </c>
      <c r="C8" s="69">
        <v>3000</v>
      </c>
      <c r="D8" s="69"/>
      <c r="F8" s="261"/>
      <c r="G8" s="262"/>
      <c r="H8" s="263"/>
    </row>
    <row r="9" spans="1:8" ht="14.25">
      <c r="A9" s="68"/>
      <c r="B9" s="68" t="s">
        <v>95</v>
      </c>
      <c r="C9" s="69"/>
      <c r="D9" s="69">
        <v>500</v>
      </c>
      <c r="F9" s="261"/>
      <c r="G9" s="262"/>
      <c r="H9" s="263"/>
    </row>
    <row r="10" spans="1:8" ht="14.25">
      <c r="A10" s="68"/>
      <c r="B10" s="68" t="s">
        <v>96</v>
      </c>
      <c r="C10" s="69"/>
      <c r="D10" s="69">
        <v>2500</v>
      </c>
      <c r="F10" s="261"/>
      <c r="G10" s="262"/>
      <c r="H10" s="263"/>
    </row>
    <row r="11" spans="1:8" ht="14.25">
      <c r="A11" s="68"/>
      <c r="B11" s="68"/>
      <c r="C11" s="69"/>
      <c r="D11" s="69"/>
      <c r="F11" s="261"/>
      <c r="G11" s="262"/>
      <c r="H11" s="263"/>
    </row>
    <row r="12" spans="1:8" ht="14.25">
      <c r="A12" s="68"/>
      <c r="B12" s="68" t="s">
        <v>250</v>
      </c>
      <c r="C12" s="69">
        <v>35808</v>
      </c>
      <c r="D12" s="69"/>
      <c r="F12" s="261"/>
      <c r="G12" s="262"/>
      <c r="H12" s="263"/>
    </row>
    <row r="13" spans="1:8" ht="14.25">
      <c r="A13" s="68"/>
      <c r="B13" s="68" t="s">
        <v>14</v>
      </c>
      <c r="C13" s="69"/>
      <c r="D13" s="69">
        <v>35808</v>
      </c>
      <c r="F13" s="261"/>
      <c r="G13" s="262"/>
      <c r="H13" s="263"/>
    </row>
    <row r="14" spans="1:8" ht="15" thickBot="1">
      <c r="A14" s="68"/>
      <c r="B14" s="68"/>
      <c r="C14" s="69"/>
      <c r="D14" s="69"/>
      <c r="F14" s="264"/>
      <c r="G14" s="265"/>
      <c r="H14" s="266"/>
    </row>
    <row r="15" spans="1:4" ht="14.25">
      <c r="A15" s="68"/>
      <c r="B15" s="68"/>
      <c r="C15" s="69"/>
      <c r="D15" s="69"/>
    </row>
    <row r="16" spans="1:4" ht="14.25">
      <c r="A16" s="68"/>
      <c r="B16" s="68"/>
      <c r="C16" s="69"/>
      <c r="D16" s="69"/>
    </row>
    <row r="17" spans="1:4" ht="14.25">
      <c r="A17" s="70">
        <v>44573</v>
      </c>
      <c r="B17" s="68" t="s">
        <v>252</v>
      </c>
      <c r="C17" s="69">
        <v>30000</v>
      </c>
      <c r="D17" s="69"/>
    </row>
    <row r="18" spans="1:4" ht="14.25">
      <c r="A18" s="68"/>
      <c r="B18" s="68" t="s">
        <v>104</v>
      </c>
      <c r="C18" s="69"/>
      <c r="D18" s="69">
        <v>5000</v>
      </c>
    </row>
    <row r="19" spans="1:4" ht="15" thickBot="1">
      <c r="A19" s="68"/>
      <c r="B19" s="68" t="s">
        <v>253</v>
      </c>
      <c r="C19" s="69"/>
      <c r="D19" s="69">
        <v>25000</v>
      </c>
    </row>
    <row r="20" spans="1:8" ht="14.25">
      <c r="A20" s="68"/>
      <c r="B20" s="68"/>
      <c r="C20" s="69"/>
      <c r="D20" s="69"/>
      <c r="F20" s="258" t="s">
        <v>251</v>
      </c>
      <c r="G20" s="259"/>
      <c r="H20" s="260"/>
    </row>
    <row r="21" spans="1:8" ht="14.25">
      <c r="A21" s="68"/>
      <c r="B21" s="68" t="s">
        <v>254</v>
      </c>
      <c r="C21" s="69">
        <v>28920</v>
      </c>
      <c r="D21" s="69"/>
      <c r="F21" s="261"/>
      <c r="G21" s="262"/>
      <c r="H21" s="263"/>
    </row>
    <row r="22" spans="1:8" ht="14.25">
      <c r="A22" s="68"/>
      <c r="B22" s="68" t="s">
        <v>107</v>
      </c>
      <c r="C22" s="69">
        <v>900</v>
      </c>
      <c r="D22" s="69"/>
      <c r="F22" s="261"/>
      <c r="G22" s="262"/>
      <c r="H22" s="263"/>
    </row>
    <row r="23" spans="1:8" ht="14.25">
      <c r="A23" s="68"/>
      <c r="B23" s="68" t="s">
        <v>101</v>
      </c>
      <c r="C23" s="69">
        <v>180</v>
      </c>
      <c r="D23" s="69"/>
      <c r="F23" s="261"/>
      <c r="G23" s="262"/>
      <c r="H23" s="263"/>
    </row>
    <row r="24" spans="1:8" ht="14.25">
      <c r="A24" s="68"/>
      <c r="B24" s="68" t="s">
        <v>108</v>
      </c>
      <c r="C24" s="69"/>
      <c r="D24" s="69">
        <v>30000</v>
      </c>
      <c r="F24" s="261"/>
      <c r="G24" s="262"/>
      <c r="H24" s="263"/>
    </row>
    <row r="25" spans="1:8" ht="14.25">
      <c r="A25" s="68"/>
      <c r="B25" s="68"/>
      <c r="C25" s="69"/>
      <c r="D25" s="69"/>
      <c r="F25" s="261"/>
      <c r="G25" s="262"/>
      <c r="H25" s="263"/>
    </row>
    <row r="26" spans="1:8" ht="14.25">
      <c r="A26" s="68"/>
      <c r="B26" s="68"/>
      <c r="C26" s="69"/>
      <c r="D26" s="69"/>
      <c r="F26" s="261"/>
      <c r="G26" s="262"/>
      <c r="H26" s="263"/>
    </row>
    <row r="27" spans="1:8" ht="15" thickBot="1">
      <c r="A27" s="68"/>
      <c r="B27" s="68"/>
      <c r="C27" s="69"/>
      <c r="D27" s="69"/>
      <c r="F27" s="264"/>
      <c r="G27" s="265"/>
      <c r="H27" s="266"/>
    </row>
    <row r="28" spans="1:4" ht="14.25">
      <c r="A28" s="68"/>
      <c r="B28" s="68"/>
      <c r="C28" s="69"/>
      <c r="D28" s="69"/>
    </row>
    <row r="29" spans="1:4" ht="14.25">
      <c r="A29" s="68"/>
      <c r="B29" s="68"/>
      <c r="C29" s="69"/>
      <c r="D29" s="69"/>
    </row>
    <row r="30" spans="1:4" ht="14.25">
      <c r="A30" s="68"/>
      <c r="B30" s="68"/>
      <c r="C30" s="69"/>
      <c r="D30" s="69"/>
    </row>
    <row r="31" spans="1:4" ht="15" thickBot="1">
      <c r="A31" s="68"/>
      <c r="B31" s="68"/>
      <c r="C31" s="69"/>
      <c r="D31" s="69"/>
    </row>
    <row r="32" spans="1:8" ht="15" customHeight="1">
      <c r="A32" s="68"/>
      <c r="B32" s="68"/>
      <c r="C32" s="69"/>
      <c r="D32" s="69"/>
      <c r="F32" s="258" t="s">
        <v>255</v>
      </c>
      <c r="G32" s="259"/>
      <c r="H32" s="260"/>
    </row>
    <row r="33" spans="1:8" ht="14.25">
      <c r="A33" s="70">
        <v>44580</v>
      </c>
      <c r="B33" s="68" t="s">
        <v>23</v>
      </c>
      <c r="C33" s="69">
        <f>D36+D35-C34</f>
        <v>28500</v>
      </c>
      <c r="D33" s="69"/>
      <c r="F33" s="261"/>
      <c r="G33" s="262"/>
      <c r="H33" s="263"/>
    </row>
    <row r="34" spans="1:8" ht="14.25">
      <c r="A34" s="68"/>
      <c r="B34" s="68" t="s">
        <v>256</v>
      </c>
      <c r="C34" s="69">
        <f>D36*5%</f>
        <v>1250</v>
      </c>
      <c r="D34" s="69"/>
      <c r="F34" s="261"/>
      <c r="G34" s="262"/>
      <c r="H34" s="263"/>
    </row>
    <row r="35" spans="1:8" ht="14.25">
      <c r="A35" s="68"/>
      <c r="B35" s="68" t="s">
        <v>257</v>
      </c>
      <c r="D35" s="69">
        <f>(D36-C34)*20%</f>
        <v>4750</v>
      </c>
      <c r="F35" s="261"/>
      <c r="G35" s="262"/>
      <c r="H35" s="263"/>
    </row>
    <row r="36" spans="1:8" ht="14.25">
      <c r="A36" s="68"/>
      <c r="B36" s="68" t="s">
        <v>80</v>
      </c>
      <c r="C36" s="69"/>
      <c r="D36" s="69">
        <v>25000</v>
      </c>
      <c r="F36" s="261"/>
      <c r="G36" s="262"/>
      <c r="H36" s="263"/>
    </row>
    <row r="37" spans="1:8" ht="14.25">
      <c r="A37" s="68"/>
      <c r="B37" s="68"/>
      <c r="C37" s="69"/>
      <c r="D37" s="69"/>
      <c r="F37" s="261"/>
      <c r="G37" s="262"/>
      <c r="H37" s="263"/>
    </row>
    <row r="38" spans="1:8" ht="14.25">
      <c r="A38" s="68"/>
      <c r="B38" s="68" t="s">
        <v>18</v>
      </c>
      <c r="C38" s="69">
        <v>28500</v>
      </c>
      <c r="D38" s="69"/>
      <c r="F38" s="261"/>
      <c r="G38" s="262"/>
      <c r="H38" s="263"/>
    </row>
    <row r="39" spans="1:8" ht="15" thickBot="1">
      <c r="A39" s="68"/>
      <c r="B39" s="68" t="s">
        <v>23</v>
      </c>
      <c r="C39" s="69"/>
      <c r="D39" s="69">
        <v>28500</v>
      </c>
      <c r="F39" s="264"/>
      <c r="G39" s="265"/>
      <c r="H39" s="266"/>
    </row>
    <row r="40" spans="1:4" ht="14.25">
      <c r="A40" s="68"/>
      <c r="B40" s="68"/>
      <c r="C40" s="69"/>
      <c r="D40" s="69"/>
    </row>
    <row r="41" spans="1:4" ht="14.25">
      <c r="A41" s="68"/>
      <c r="B41" s="68"/>
      <c r="C41" s="69"/>
      <c r="D41" s="69"/>
    </row>
    <row r="42" spans="1:4" ht="15" thickBot="1">
      <c r="A42" s="68"/>
      <c r="B42" s="68"/>
      <c r="C42" s="69"/>
      <c r="D42" s="69"/>
    </row>
    <row r="43" spans="1:8" ht="14.25">
      <c r="A43" s="68"/>
      <c r="B43" s="68"/>
      <c r="C43" s="69"/>
      <c r="D43" s="69"/>
      <c r="F43" s="258" t="s">
        <v>258</v>
      </c>
      <c r="G43" s="259"/>
      <c r="H43" s="260"/>
    </row>
    <row r="44" spans="1:8" ht="14.25">
      <c r="A44" s="70">
        <v>44759</v>
      </c>
      <c r="B44" s="68" t="s">
        <v>48</v>
      </c>
      <c r="C44" s="69">
        <v>150000</v>
      </c>
      <c r="D44" s="69"/>
      <c r="F44" s="261"/>
      <c r="G44" s="262"/>
      <c r="H44" s="263"/>
    </row>
    <row r="45" spans="1:8" ht="14.25">
      <c r="A45" s="68"/>
      <c r="B45" s="68" t="s">
        <v>31</v>
      </c>
      <c r="C45" s="69"/>
      <c r="D45" s="69">
        <v>150000</v>
      </c>
      <c r="F45" s="261"/>
      <c r="G45" s="262"/>
      <c r="H45" s="263"/>
    </row>
    <row r="46" spans="1:8" ht="14.25">
      <c r="A46" s="68"/>
      <c r="B46" s="68"/>
      <c r="C46" s="69"/>
      <c r="D46" s="69"/>
      <c r="F46" s="261"/>
      <c r="G46" s="262"/>
      <c r="H46" s="263"/>
    </row>
    <row r="47" spans="1:8" ht="15" thickBot="1">
      <c r="A47" s="68"/>
      <c r="B47" s="68"/>
      <c r="C47" s="69"/>
      <c r="D47" s="69"/>
      <c r="F47" s="264"/>
      <c r="G47" s="265"/>
      <c r="H47" s="266"/>
    </row>
    <row r="48" spans="1:4" ht="14.25">
      <c r="A48" s="68"/>
      <c r="B48" s="68"/>
      <c r="C48" s="69"/>
      <c r="D48" s="69"/>
    </row>
    <row r="49" spans="1:4" ht="14.25">
      <c r="A49" s="68"/>
      <c r="B49" s="68"/>
      <c r="C49" s="69"/>
      <c r="D49" s="69"/>
    </row>
    <row r="50" spans="1:4" ht="15" thickBot="1">
      <c r="A50" s="68"/>
      <c r="B50" s="68"/>
      <c r="C50" s="69"/>
      <c r="D50" s="69"/>
    </row>
    <row r="51" spans="1:8" ht="14.25">
      <c r="A51" s="70">
        <v>44764</v>
      </c>
      <c r="B51" s="68" t="s">
        <v>116</v>
      </c>
      <c r="C51" s="69">
        <v>4000</v>
      </c>
      <c r="D51" s="69"/>
      <c r="F51" s="258" t="s">
        <v>259</v>
      </c>
      <c r="G51" s="259"/>
      <c r="H51" s="260"/>
    </row>
    <row r="52" spans="1:8" ht="14.25">
      <c r="A52" s="68"/>
      <c r="B52" s="68" t="s">
        <v>260</v>
      </c>
      <c r="C52" s="69"/>
      <c r="D52" s="69">
        <v>4000</v>
      </c>
      <c r="F52" s="261"/>
      <c r="G52" s="262"/>
      <c r="H52" s="263"/>
    </row>
    <row r="53" spans="1:8" ht="14.25">
      <c r="A53" s="68"/>
      <c r="B53" s="68"/>
      <c r="C53" s="69"/>
      <c r="D53" s="69"/>
      <c r="F53" s="261"/>
      <c r="G53" s="262"/>
      <c r="H53" s="263"/>
    </row>
    <row r="54" spans="1:8" ht="14.25">
      <c r="A54" s="68"/>
      <c r="B54" s="68"/>
      <c r="C54" s="69"/>
      <c r="D54" s="69"/>
      <c r="F54" s="261"/>
      <c r="G54" s="262"/>
      <c r="H54" s="263"/>
    </row>
    <row r="55" spans="1:8" ht="15" thickBot="1">
      <c r="A55" s="68"/>
      <c r="B55" s="68"/>
      <c r="C55" s="69"/>
      <c r="D55" s="69"/>
      <c r="F55" s="264"/>
      <c r="G55" s="265"/>
      <c r="H55" s="266"/>
    </row>
    <row r="56" spans="1:4" ht="14.25">
      <c r="A56" s="68"/>
      <c r="B56" s="68"/>
      <c r="C56" s="69"/>
      <c r="D56" s="69"/>
    </row>
    <row r="57" spans="1:4" ht="14.25">
      <c r="A57" s="68"/>
      <c r="B57" s="68"/>
      <c r="C57" s="69"/>
      <c r="D57" s="69"/>
    </row>
    <row r="58" spans="1:4" ht="15" thickBot="1">
      <c r="A58" s="68"/>
      <c r="B58" s="68"/>
      <c r="C58" s="69"/>
      <c r="D58" s="69"/>
    </row>
    <row r="59" spans="1:8" ht="14.25">
      <c r="A59" s="70">
        <v>44767</v>
      </c>
      <c r="B59" s="68" t="s">
        <v>152</v>
      </c>
      <c r="C59" s="69">
        <v>50000</v>
      </c>
      <c r="D59" s="69"/>
      <c r="F59" s="258" t="s">
        <v>261</v>
      </c>
      <c r="G59" s="259"/>
      <c r="H59" s="260"/>
    </row>
    <row r="60" spans="1:8" ht="14.25">
      <c r="A60" s="68"/>
      <c r="B60" s="68" t="s">
        <v>52</v>
      </c>
      <c r="C60" s="69"/>
      <c r="D60" s="69">
        <v>50000</v>
      </c>
      <c r="F60" s="261"/>
      <c r="G60" s="262"/>
      <c r="H60" s="263"/>
    </row>
    <row r="61" spans="1:8" ht="14.25">
      <c r="A61" s="68"/>
      <c r="B61" s="68"/>
      <c r="C61" s="69"/>
      <c r="D61" s="69"/>
      <c r="F61" s="261"/>
      <c r="G61" s="262"/>
      <c r="H61" s="263"/>
    </row>
    <row r="62" spans="1:8" ht="15" thickBot="1">
      <c r="A62" s="68"/>
      <c r="B62" s="68"/>
      <c r="C62" s="69"/>
      <c r="D62" s="69"/>
      <c r="F62" s="264"/>
      <c r="G62" s="265"/>
      <c r="H62" s="266"/>
    </row>
    <row r="63" spans="1:4" ht="14.25">
      <c r="A63" s="68"/>
      <c r="B63" s="68"/>
      <c r="C63" s="69"/>
      <c r="D63" s="69"/>
    </row>
    <row r="64" spans="1:4" ht="14.25">
      <c r="A64" s="68"/>
      <c r="B64" s="68"/>
      <c r="C64" s="69"/>
      <c r="D64" s="69"/>
    </row>
    <row r="65" spans="1:4" ht="15" thickBot="1">
      <c r="A65" s="68"/>
      <c r="B65" s="68"/>
      <c r="C65" s="69"/>
      <c r="D65" s="69"/>
    </row>
    <row r="66" spans="1:8" ht="14.25">
      <c r="A66" s="68"/>
      <c r="B66" s="68"/>
      <c r="C66" s="69"/>
      <c r="D66" s="69"/>
      <c r="F66" s="258" t="s">
        <v>262</v>
      </c>
      <c r="G66" s="259"/>
      <c r="H66" s="260"/>
    </row>
    <row r="67" spans="1:8" ht="14.25">
      <c r="A67" s="70">
        <v>44882</v>
      </c>
      <c r="B67" s="68" t="s">
        <v>145</v>
      </c>
      <c r="C67" s="69">
        <v>20000</v>
      </c>
      <c r="D67" s="69"/>
      <c r="F67" s="261"/>
      <c r="G67" s="262"/>
      <c r="H67" s="263"/>
    </row>
    <row r="68" spans="1:8" ht="14.25">
      <c r="A68" s="68"/>
      <c r="B68" s="68" t="s">
        <v>130</v>
      </c>
      <c r="C68" s="69"/>
      <c r="D68" s="69">
        <v>20000</v>
      </c>
      <c r="F68" s="261"/>
      <c r="G68" s="262"/>
      <c r="H68" s="263"/>
    </row>
    <row r="69" spans="1:8" ht="14.25">
      <c r="A69" s="68"/>
      <c r="B69" s="68"/>
      <c r="C69" s="69"/>
      <c r="D69" s="69"/>
      <c r="F69" s="261"/>
      <c r="G69" s="262"/>
      <c r="H69" s="263"/>
    </row>
    <row r="70" spans="1:8" ht="14.25">
      <c r="A70" s="68"/>
      <c r="B70" s="68" t="s">
        <v>263</v>
      </c>
      <c r="C70" s="69">
        <v>9600</v>
      </c>
      <c r="D70" s="69"/>
      <c r="F70" s="261"/>
      <c r="G70" s="262"/>
      <c r="H70" s="263"/>
    </row>
    <row r="71" spans="1:8" ht="14.25">
      <c r="A71" s="68"/>
      <c r="B71" s="68" t="s">
        <v>264</v>
      </c>
      <c r="C71" s="69"/>
      <c r="D71" s="69">
        <v>2000</v>
      </c>
      <c r="F71" s="261"/>
      <c r="G71" s="262"/>
      <c r="H71" s="263"/>
    </row>
    <row r="72" spans="1:8" ht="15" thickBot="1">
      <c r="A72" s="68"/>
      <c r="B72" s="68" t="s">
        <v>104</v>
      </c>
      <c r="C72" s="69"/>
      <c r="D72" s="69">
        <v>1600</v>
      </c>
      <c r="F72" s="264"/>
      <c r="G72" s="265"/>
      <c r="H72" s="266"/>
    </row>
    <row r="73" spans="1:4" ht="14.25">
      <c r="A73" s="68"/>
      <c r="B73" s="68" t="s">
        <v>130</v>
      </c>
      <c r="C73" s="69"/>
      <c r="D73" s="69">
        <v>6000</v>
      </c>
    </row>
    <row r="74" spans="1:4" ht="14.25">
      <c r="A74" s="68"/>
      <c r="B74" s="68"/>
      <c r="C74" s="69"/>
      <c r="D74" s="69"/>
    </row>
    <row r="75" spans="1:4" ht="14.25">
      <c r="A75" s="68"/>
      <c r="B75" s="68" t="s">
        <v>14</v>
      </c>
      <c r="C75" s="69">
        <v>9600</v>
      </c>
      <c r="D75" s="69"/>
    </row>
    <row r="76" spans="1:4" ht="14.25">
      <c r="A76" s="68"/>
      <c r="B76" s="68" t="s">
        <v>265</v>
      </c>
      <c r="C76" s="69"/>
      <c r="D76" s="69">
        <v>9600</v>
      </c>
    </row>
    <row r="77" spans="1:4" ht="14.25">
      <c r="A77" s="68"/>
      <c r="B77" s="68"/>
      <c r="C77" s="69"/>
      <c r="D77" s="69"/>
    </row>
    <row r="78" spans="1:4" ht="14.25">
      <c r="A78" s="68"/>
      <c r="B78" s="68"/>
      <c r="C78" s="69"/>
      <c r="D78" s="69"/>
    </row>
    <row r="79" spans="1:4" ht="14.25">
      <c r="A79" s="68"/>
      <c r="B79" s="68"/>
      <c r="C79" s="69"/>
      <c r="D79" s="69"/>
    </row>
    <row r="80" spans="1:4" ht="15" thickBot="1">
      <c r="A80" s="68"/>
      <c r="B80" s="68"/>
      <c r="C80" s="69"/>
      <c r="D80" s="69"/>
    </row>
    <row r="81" spans="1:8" ht="15" customHeight="1">
      <c r="A81" s="68"/>
      <c r="B81" s="68"/>
      <c r="C81" s="69"/>
      <c r="D81" s="69"/>
      <c r="F81" s="267" t="s">
        <v>266</v>
      </c>
      <c r="G81" s="268"/>
      <c r="H81" s="269"/>
    </row>
    <row r="82" spans="1:8" ht="14.25">
      <c r="A82" s="70">
        <v>44831</v>
      </c>
      <c r="B82" s="68" t="s">
        <v>267</v>
      </c>
      <c r="C82" s="69">
        <v>125000</v>
      </c>
      <c r="D82" s="69"/>
      <c r="F82" s="270"/>
      <c r="G82" s="271"/>
      <c r="H82" s="272"/>
    </row>
    <row r="83" spans="1:8" ht="14.25">
      <c r="A83" s="68"/>
      <c r="B83" s="68" t="s">
        <v>268</v>
      </c>
      <c r="C83" s="69">
        <v>5000</v>
      </c>
      <c r="D83" s="69"/>
      <c r="F83" s="270"/>
      <c r="G83" s="271"/>
      <c r="H83" s="272"/>
    </row>
    <row r="84" spans="1:8" ht="14.25">
      <c r="A84" s="68"/>
      <c r="B84" s="68" t="s">
        <v>269</v>
      </c>
      <c r="C84" s="69"/>
      <c r="D84" s="69">
        <v>130000</v>
      </c>
      <c r="F84" s="270"/>
      <c r="G84" s="271"/>
      <c r="H84" s="272"/>
    </row>
    <row r="85" spans="1:8" ht="14.25">
      <c r="A85" s="68"/>
      <c r="B85" s="68"/>
      <c r="C85" s="69"/>
      <c r="D85" s="69"/>
      <c r="F85" s="270"/>
      <c r="G85" s="271"/>
      <c r="H85" s="272"/>
    </row>
    <row r="86" spans="1:8" ht="14.25">
      <c r="A86" s="68"/>
      <c r="B86" s="68" t="s">
        <v>270</v>
      </c>
      <c r="C86" s="69">
        <v>18000</v>
      </c>
      <c r="D86" s="69"/>
      <c r="F86" s="270"/>
      <c r="G86" s="271"/>
      <c r="H86" s="272"/>
    </row>
    <row r="87" spans="1:8" ht="14.25">
      <c r="A87" s="68"/>
      <c r="B87" s="68" t="s">
        <v>268</v>
      </c>
      <c r="C87" s="69"/>
      <c r="D87" s="69">
        <v>18000</v>
      </c>
      <c r="F87" s="270"/>
      <c r="G87" s="271"/>
      <c r="H87" s="272"/>
    </row>
    <row r="88" spans="1:8" ht="14.25">
      <c r="A88" s="68"/>
      <c r="B88" s="68"/>
      <c r="C88" s="69"/>
      <c r="D88" s="69"/>
      <c r="F88" s="270"/>
      <c r="G88" s="271"/>
      <c r="H88" s="272"/>
    </row>
    <row r="89" spans="1:8" ht="14.25">
      <c r="A89" s="68"/>
      <c r="B89" s="68" t="s">
        <v>271</v>
      </c>
      <c r="C89" s="69">
        <v>130000</v>
      </c>
      <c r="D89" s="69"/>
      <c r="F89" s="270"/>
      <c r="G89" s="271"/>
      <c r="H89" s="272"/>
    </row>
    <row r="90" spans="1:8" ht="14.25">
      <c r="A90" s="68"/>
      <c r="B90" s="68" t="s">
        <v>272</v>
      </c>
      <c r="C90" s="69"/>
      <c r="D90" s="69">
        <v>2500</v>
      </c>
      <c r="F90" s="270"/>
      <c r="G90" s="271"/>
      <c r="H90" s="272"/>
    </row>
    <row r="91" spans="1:8" ht="14.25">
      <c r="A91" s="68"/>
      <c r="B91" s="68" t="s">
        <v>268</v>
      </c>
      <c r="C91" s="69"/>
      <c r="D91" s="69">
        <v>9000</v>
      </c>
      <c r="F91" s="270"/>
      <c r="G91" s="271"/>
      <c r="H91" s="272"/>
    </row>
    <row r="92" spans="1:8" ht="14.25">
      <c r="A92" s="68"/>
      <c r="B92" s="68" t="s">
        <v>254</v>
      </c>
      <c r="C92" s="69"/>
      <c r="D92" s="69">
        <v>118500</v>
      </c>
      <c r="F92" s="270"/>
      <c r="G92" s="271"/>
      <c r="H92" s="272"/>
    </row>
    <row r="93" spans="1:8" ht="15" thickBot="1">
      <c r="A93" s="68"/>
      <c r="B93" s="68"/>
      <c r="C93" s="69"/>
      <c r="D93" s="69"/>
      <c r="F93" s="273"/>
      <c r="G93" s="274"/>
      <c r="H93" s="275"/>
    </row>
    <row r="94" spans="1:4" ht="14.25">
      <c r="A94" s="68"/>
      <c r="B94" s="68" t="s">
        <v>273</v>
      </c>
      <c r="C94" s="69">
        <v>2500</v>
      </c>
      <c r="D94" s="69"/>
    </row>
    <row r="95" spans="1:4" ht="14.25">
      <c r="A95" s="68"/>
      <c r="B95" s="68" t="s">
        <v>268</v>
      </c>
      <c r="C95" s="69">
        <v>22000</v>
      </c>
      <c r="D95" s="69"/>
    </row>
    <row r="96" spans="1:4" ht="14.25">
      <c r="A96" s="68"/>
      <c r="B96" s="68" t="s">
        <v>254</v>
      </c>
      <c r="C96" s="69"/>
      <c r="D96" s="69">
        <v>24500</v>
      </c>
    </row>
    <row r="97" spans="1:4" ht="14.25">
      <c r="A97" s="68"/>
      <c r="B97" s="68"/>
      <c r="C97" s="69"/>
      <c r="D97" s="69"/>
    </row>
    <row r="98" spans="1:4" ht="14.25">
      <c r="A98" s="68"/>
      <c r="B98" s="68"/>
      <c r="C98" s="69"/>
      <c r="D98" s="69"/>
    </row>
    <row r="99" spans="1:4" ht="15" thickBot="1">
      <c r="A99" s="68"/>
      <c r="B99" s="68"/>
      <c r="C99" s="69"/>
      <c r="D99" s="69"/>
    </row>
    <row r="100" spans="1:8" ht="14.25">
      <c r="A100" s="68"/>
      <c r="B100" s="68"/>
      <c r="C100" s="69"/>
      <c r="D100" s="69"/>
      <c r="F100" s="258" t="s">
        <v>274</v>
      </c>
      <c r="G100" s="259"/>
      <c r="H100" s="260"/>
    </row>
    <row r="101" spans="1:8" ht="14.25">
      <c r="A101" s="70">
        <v>44926</v>
      </c>
      <c r="B101" s="68" t="s">
        <v>248</v>
      </c>
      <c r="C101" s="69">
        <v>3167</v>
      </c>
      <c r="D101" s="69"/>
      <c r="F101" s="261"/>
      <c r="G101" s="262"/>
      <c r="H101" s="263"/>
    </row>
    <row r="102" spans="1:8" ht="14.25">
      <c r="A102" s="68"/>
      <c r="B102" s="68" t="s">
        <v>249</v>
      </c>
      <c r="C102" s="69"/>
      <c r="D102" s="69">
        <v>3167</v>
      </c>
      <c r="F102" s="261"/>
      <c r="G102" s="262"/>
      <c r="H102" s="263"/>
    </row>
    <row r="103" spans="1:8" ht="14.25">
      <c r="A103" s="68"/>
      <c r="B103" s="68"/>
      <c r="C103" s="69"/>
      <c r="D103" s="69"/>
      <c r="F103" s="261"/>
      <c r="G103" s="262"/>
      <c r="H103" s="263"/>
    </row>
    <row r="104" spans="1:8" ht="14.25">
      <c r="A104" s="68"/>
      <c r="B104" s="68"/>
      <c r="C104" s="69"/>
      <c r="D104" s="69"/>
      <c r="F104" s="261"/>
      <c r="G104" s="262"/>
      <c r="H104" s="263"/>
    </row>
    <row r="105" spans="1:8" ht="14.25">
      <c r="A105" s="68"/>
      <c r="B105" s="68"/>
      <c r="C105" s="68"/>
      <c r="D105" s="68"/>
      <c r="F105" s="261"/>
      <c r="G105" s="262"/>
      <c r="H105" s="263"/>
    </row>
    <row r="106" spans="1:8" ht="14.25">
      <c r="A106" s="68"/>
      <c r="B106" s="68"/>
      <c r="C106" s="68"/>
      <c r="D106" s="68"/>
      <c r="F106" s="261"/>
      <c r="G106" s="262"/>
      <c r="H106" s="263"/>
    </row>
    <row r="107" spans="1:8" ht="15" thickBot="1">
      <c r="A107" s="68"/>
      <c r="B107" s="68"/>
      <c r="C107" s="69"/>
      <c r="D107" s="69"/>
      <c r="F107" s="264"/>
      <c r="G107" s="265"/>
      <c r="H107" s="266"/>
    </row>
    <row r="108" spans="1:4" ht="14.25">
      <c r="A108" s="68"/>
      <c r="B108" s="68"/>
      <c r="C108" s="69"/>
      <c r="D108" s="69"/>
    </row>
    <row r="109" spans="1:4" ht="14.25">
      <c r="A109" s="68"/>
      <c r="B109" s="68"/>
      <c r="C109" s="69"/>
      <c r="D109" s="69"/>
    </row>
    <row r="110" spans="1:4" ht="15" thickBot="1">
      <c r="A110" s="68"/>
      <c r="B110" s="68"/>
      <c r="C110" s="69"/>
      <c r="D110" s="69"/>
    </row>
    <row r="111" spans="1:8" ht="14.25">
      <c r="A111" s="68"/>
      <c r="B111" s="68"/>
      <c r="C111" s="68"/>
      <c r="D111" s="68"/>
      <c r="F111" s="258" t="s">
        <v>276</v>
      </c>
      <c r="G111" s="259"/>
      <c r="H111" s="260"/>
    </row>
    <row r="112" spans="1:8" ht="14.25">
      <c r="A112" s="68"/>
      <c r="B112" s="68"/>
      <c r="C112" s="68"/>
      <c r="D112" s="68"/>
      <c r="F112" s="261"/>
      <c r="G112" s="262"/>
      <c r="H112" s="263"/>
    </row>
    <row r="113" spans="1:8" ht="14.25">
      <c r="A113" s="68"/>
      <c r="B113" s="68"/>
      <c r="C113" s="69"/>
      <c r="D113" s="69"/>
      <c r="F113" s="261"/>
      <c r="G113" s="262"/>
      <c r="H113" s="263"/>
    </row>
    <row r="114" spans="1:8" ht="14.25">
      <c r="A114" s="70">
        <v>44926</v>
      </c>
      <c r="B114" s="68" t="s">
        <v>275</v>
      </c>
      <c r="C114" s="69">
        <v>3210</v>
      </c>
      <c r="D114" s="69"/>
      <c r="F114" s="261"/>
      <c r="G114" s="262"/>
      <c r="H114" s="263"/>
    </row>
    <row r="115" spans="1:8" ht="14.25">
      <c r="A115" s="68"/>
      <c r="B115" s="68" t="s">
        <v>247</v>
      </c>
      <c r="C115" s="69"/>
      <c r="D115" s="69">
        <v>3210</v>
      </c>
      <c r="F115" s="261"/>
      <c r="G115" s="262"/>
      <c r="H115" s="263"/>
    </row>
    <row r="116" spans="1:8" ht="14.25">
      <c r="A116" s="68"/>
      <c r="B116" s="68"/>
      <c r="C116" s="69"/>
      <c r="D116" s="69"/>
      <c r="F116" s="261"/>
      <c r="G116" s="262"/>
      <c r="H116" s="263"/>
    </row>
    <row r="117" spans="1:8" ht="14.25">
      <c r="A117" s="68"/>
      <c r="B117" s="68"/>
      <c r="C117" s="69"/>
      <c r="D117" s="69"/>
      <c r="F117" s="261"/>
      <c r="G117" s="262"/>
      <c r="H117" s="263"/>
    </row>
    <row r="118" spans="1:8" ht="15" thickBot="1">
      <c r="A118" s="68"/>
      <c r="B118" s="68"/>
      <c r="C118" s="69"/>
      <c r="D118" s="69"/>
      <c r="F118" s="264"/>
      <c r="G118" s="265"/>
      <c r="H118" s="266"/>
    </row>
    <row r="119" spans="1:4" ht="14.25">
      <c r="A119" s="68"/>
      <c r="B119" s="68"/>
      <c r="C119" s="69"/>
      <c r="D119" s="69"/>
    </row>
    <row r="120" spans="1:4" ht="14.25">
      <c r="A120" s="68"/>
      <c r="B120" s="68"/>
      <c r="C120" s="69"/>
      <c r="D120" s="69"/>
    </row>
    <row r="121" spans="1:4" ht="14.25">
      <c r="A121" s="68"/>
      <c r="B121" s="68"/>
      <c r="C121" s="69"/>
      <c r="D121" s="69"/>
    </row>
    <row r="122" spans="1:4" ht="15" thickBot="1">
      <c r="A122" s="68"/>
      <c r="B122" s="68"/>
      <c r="C122" s="69"/>
      <c r="D122" s="69"/>
    </row>
    <row r="123" spans="1:8" ht="14.25">
      <c r="A123" s="68"/>
      <c r="B123" s="68"/>
      <c r="C123" s="69"/>
      <c r="D123" s="69"/>
      <c r="F123" s="258" t="s">
        <v>277</v>
      </c>
      <c r="G123" s="259"/>
      <c r="H123" s="260"/>
    </row>
    <row r="124" spans="1:8" ht="14.25">
      <c r="A124" s="68"/>
      <c r="B124" s="68"/>
      <c r="C124" s="69"/>
      <c r="D124" s="69"/>
      <c r="F124" s="261"/>
      <c r="G124" s="262"/>
      <c r="H124" s="263"/>
    </row>
    <row r="125" spans="1:8" ht="14.25">
      <c r="A125" s="70">
        <v>44926</v>
      </c>
      <c r="B125" s="68" t="s">
        <v>278</v>
      </c>
      <c r="C125" s="69">
        <v>4167</v>
      </c>
      <c r="D125" s="69"/>
      <c r="F125" s="261"/>
      <c r="G125" s="262"/>
      <c r="H125" s="263"/>
    </row>
    <row r="126" spans="1:8" ht="14.25">
      <c r="A126" s="68"/>
      <c r="B126" s="68" t="s">
        <v>279</v>
      </c>
      <c r="C126" s="69"/>
      <c r="D126" s="69">
        <v>4167</v>
      </c>
      <c r="F126" s="261"/>
      <c r="G126" s="262"/>
      <c r="H126" s="263"/>
    </row>
    <row r="127" spans="1:8" ht="14.25">
      <c r="A127" s="68"/>
      <c r="B127" s="68"/>
      <c r="C127" s="69"/>
      <c r="D127" s="69"/>
      <c r="F127" s="261"/>
      <c r="G127" s="262"/>
      <c r="H127" s="263"/>
    </row>
    <row r="128" spans="1:8" ht="14.25">
      <c r="A128" s="68"/>
      <c r="B128" s="68"/>
      <c r="C128" s="69"/>
      <c r="D128" s="69"/>
      <c r="F128" s="261"/>
      <c r="G128" s="262"/>
      <c r="H128" s="263"/>
    </row>
    <row r="129" spans="1:8" ht="14.25">
      <c r="A129" s="68"/>
      <c r="B129" s="68"/>
      <c r="C129" s="69"/>
      <c r="D129" s="69"/>
      <c r="F129" s="261"/>
      <c r="G129" s="262"/>
      <c r="H129" s="263"/>
    </row>
    <row r="130" spans="1:8" ht="15" thickBot="1">
      <c r="A130" s="68"/>
      <c r="B130" s="68"/>
      <c r="C130" s="69"/>
      <c r="D130" s="69"/>
      <c r="F130" s="264"/>
      <c r="G130" s="265"/>
      <c r="H130" s="266"/>
    </row>
    <row r="131" spans="1:4" ht="14.25">
      <c r="A131" s="68"/>
      <c r="B131" s="68"/>
      <c r="C131" s="69"/>
      <c r="D131" s="69"/>
    </row>
    <row r="132" spans="1:4" ht="14.25">
      <c r="A132" s="68"/>
      <c r="B132" s="68"/>
      <c r="C132" s="69"/>
      <c r="D132" s="69"/>
    </row>
    <row r="133" spans="1:4" ht="14.25">
      <c r="A133" s="68"/>
      <c r="B133" s="68"/>
      <c r="C133" s="69"/>
      <c r="D133" s="69"/>
    </row>
    <row r="134" spans="1:4" ht="14.25">
      <c r="A134" s="68"/>
      <c r="B134" s="68"/>
      <c r="C134" s="69"/>
      <c r="D134" s="69"/>
    </row>
    <row r="135" spans="1:4" ht="14.25">
      <c r="A135" s="68"/>
      <c r="B135" s="68"/>
      <c r="C135" s="69"/>
      <c r="D135" s="69"/>
    </row>
    <row r="136" spans="1:4" ht="14.25">
      <c r="A136" s="68"/>
      <c r="B136" s="68"/>
      <c r="C136" s="69"/>
      <c r="D136" s="69"/>
    </row>
    <row r="137" spans="1:4" ht="14.25">
      <c r="A137" s="68"/>
      <c r="B137" s="68"/>
      <c r="C137" s="69"/>
      <c r="D137" s="69"/>
    </row>
    <row r="138" spans="1:4" ht="14.25">
      <c r="A138" s="68"/>
      <c r="B138" s="68"/>
      <c r="C138" s="69"/>
      <c r="D138" s="69"/>
    </row>
    <row r="139" spans="1:4" ht="14.25">
      <c r="A139" s="68"/>
      <c r="B139" s="68"/>
      <c r="C139" s="69"/>
      <c r="D139" s="69"/>
    </row>
    <row r="140" spans="1:4" ht="14.25">
      <c r="A140" s="68"/>
      <c r="B140" s="68"/>
      <c r="C140" s="69"/>
      <c r="D140" s="69"/>
    </row>
    <row r="141" spans="1:4" ht="14.25">
      <c r="A141" s="68"/>
      <c r="B141" s="68"/>
      <c r="C141" s="69"/>
      <c r="D141" s="69"/>
    </row>
    <row r="142" spans="1:4" ht="14.25">
      <c r="A142" s="68"/>
      <c r="B142" s="68"/>
      <c r="C142" s="69"/>
      <c r="D142" s="69"/>
    </row>
    <row r="143" spans="1:4" ht="14.25">
      <c r="A143" s="68"/>
      <c r="B143" s="68"/>
      <c r="C143" s="69"/>
      <c r="D143" s="69"/>
    </row>
    <row r="144" spans="1:4" ht="14.25">
      <c r="A144" s="68"/>
      <c r="B144" s="68"/>
      <c r="C144" s="69"/>
      <c r="D144" s="69"/>
    </row>
    <row r="145" spans="1:4" ht="14.25">
      <c r="A145" s="68"/>
      <c r="B145" s="68"/>
      <c r="C145" s="69"/>
      <c r="D145" s="69"/>
    </row>
    <row r="146" spans="1:4" ht="14.25">
      <c r="A146" s="68"/>
      <c r="B146" s="68"/>
      <c r="C146" s="69"/>
      <c r="D146" s="69"/>
    </row>
    <row r="147" spans="1:4" ht="14.25">
      <c r="A147" s="68"/>
      <c r="B147" s="68"/>
      <c r="C147" s="69"/>
      <c r="D147" s="69"/>
    </row>
    <row r="148" spans="1:4" ht="14.25">
      <c r="A148" s="68"/>
      <c r="B148" s="68"/>
      <c r="C148" s="69"/>
      <c r="D148" s="69"/>
    </row>
    <row r="149" spans="1:4" ht="14.25">
      <c r="A149" s="68"/>
      <c r="B149" s="68"/>
      <c r="C149" s="69"/>
      <c r="D149" s="69"/>
    </row>
    <row r="150" spans="1:4" ht="14.25">
      <c r="A150" s="68"/>
      <c r="B150" s="68"/>
      <c r="C150" s="69"/>
      <c r="D150" s="69"/>
    </row>
    <row r="151" spans="1:4" ht="14.25">
      <c r="A151" s="68"/>
      <c r="B151" s="68"/>
      <c r="C151" s="69"/>
      <c r="D151" s="69"/>
    </row>
    <row r="152" spans="1:4" ht="14.25">
      <c r="A152" s="68"/>
      <c r="B152" s="68"/>
      <c r="C152" s="69"/>
      <c r="D152" s="69"/>
    </row>
    <row r="153" spans="1:4" ht="14.25">
      <c r="A153" s="68"/>
      <c r="B153" s="68"/>
      <c r="C153" s="69"/>
      <c r="D153" s="69"/>
    </row>
    <row r="154" spans="1:4" ht="14.25">
      <c r="A154" s="68"/>
      <c r="B154" s="68"/>
      <c r="C154" s="69"/>
      <c r="D154" s="69"/>
    </row>
    <row r="155" spans="1:4" ht="14.25">
      <c r="A155" s="68"/>
      <c r="B155" s="68"/>
      <c r="C155" s="69"/>
      <c r="D155" s="69"/>
    </row>
    <row r="156" spans="1:4" ht="14.25">
      <c r="A156" s="68"/>
      <c r="B156" s="68"/>
      <c r="C156" s="69"/>
      <c r="D156" s="69"/>
    </row>
    <row r="157" spans="1:4" ht="14.25">
      <c r="A157" s="68"/>
      <c r="B157" s="68"/>
      <c r="C157" s="69"/>
      <c r="D157" s="69"/>
    </row>
    <row r="158" spans="1:4" ht="14.25">
      <c r="A158" s="68"/>
      <c r="B158" s="68"/>
      <c r="C158" s="69"/>
      <c r="D158" s="69"/>
    </row>
    <row r="159" spans="1:4" ht="14.25">
      <c r="A159" s="68"/>
      <c r="B159" s="68"/>
      <c r="C159" s="69"/>
      <c r="D159" s="69"/>
    </row>
    <row r="160" spans="1:4" ht="14.25">
      <c r="A160" s="68"/>
      <c r="B160" s="68"/>
      <c r="C160" s="69"/>
      <c r="D160" s="69"/>
    </row>
    <row r="161" spans="1:4" ht="14.25">
      <c r="A161" s="68"/>
      <c r="B161" s="68"/>
      <c r="C161" s="69"/>
      <c r="D161" s="69"/>
    </row>
    <row r="162" spans="1:4" ht="14.25">
      <c r="A162" s="68"/>
      <c r="B162" s="68"/>
      <c r="C162" s="69"/>
      <c r="D162" s="69"/>
    </row>
    <row r="163" spans="1:4" ht="14.25">
      <c r="A163" s="68"/>
      <c r="B163" s="68"/>
      <c r="C163" s="69"/>
      <c r="D163" s="69"/>
    </row>
    <row r="164" spans="1:4" ht="14.25">
      <c r="A164" s="68"/>
      <c r="B164" s="68"/>
      <c r="C164" s="69"/>
      <c r="D164" s="69"/>
    </row>
    <row r="165" spans="1:4" ht="14.25">
      <c r="A165" s="68"/>
      <c r="B165" s="68"/>
      <c r="C165" s="69"/>
      <c r="D165" s="69"/>
    </row>
    <row r="166" spans="1:4" ht="14.25">
      <c r="A166" s="68"/>
      <c r="B166" s="68"/>
      <c r="C166" s="69"/>
      <c r="D166" s="69"/>
    </row>
    <row r="167" spans="1:4" ht="14.25">
      <c r="A167" s="68"/>
      <c r="B167" s="68"/>
      <c r="C167" s="69"/>
      <c r="D167" s="69"/>
    </row>
    <row r="168" spans="1:4" ht="14.25">
      <c r="A168" s="68"/>
      <c r="B168" s="68"/>
      <c r="C168" s="69"/>
      <c r="D168" s="69"/>
    </row>
    <row r="169" spans="1:4" ht="14.25">
      <c r="A169" s="68"/>
      <c r="B169" s="68"/>
      <c r="C169" s="69"/>
      <c r="D169" s="69"/>
    </row>
    <row r="170" spans="1:4" ht="14.25">
      <c r="A170" s="68"/>
      <c r="B170" s="68"/>
      <c r="C170" s="69"/>
      <c r="D170" s="69"/>
    </row>
    <row r="171" spans="1:4" ht="14.25">
      <c r="A171" s="68"/>
      <c r="B171" s="68"/>
      <c r="C171" s="69"/>
      <c r="D171" s="69"/>
    </row>
    <row r="172" spans="1:4" ht="14.25">
      <c r="A172" s="68"/>
      <c r="B172" s="68"/>
      <c r="C172" s="69"/>
      <c r="D172" s="69"/>
    </row>
    <row r="173" spans="1:4" ht="14.25">
      <c r="A173" s="68"/>
      <c r="B173" s="68"/>
      <c r="C173" s="69"/>
      <c r="D173" s="69"/>
    </row>
    <row r="174" spans="1:4" ht="14.25">
      <c r="A174" s="68"/>
      <c r="B174" s="68"/>
      <c r="C174" s="69"/>
      <c r="D174" s="69"/>
    </row>
    <row r="175" spans="1:4" ht="14.25">
      <c r="A175" s="68"/>
      <c r="B175" s="68"/>
      <c r="C175" s="69"/>
      <c r="D175" s="69"/>
    </row>
    <row r="176" spans="1:4" ht="14.25">
      <c r="A176" s="68"/>
      <c r="B176" s="68"/>
      <c r="C176" s="69"/>
      <c r="D176" s="69"/>
    </row>
    <row r="177" spans="1:4" ht="14.25">
      <c r="A177" s="68"/>
      <c r="B177" s="68"/>
      <c r="C177" s="69"/>
      <c r="D177" s="69"/>
    </row>
    <row r="178" spans="1:4" ht="14.25">
      <c r="A178" s="68"/>
      <c r="B178" s="68"/>
      <c r="C178" s="69"/>
      <c r="D178" s="69"/>
    </row>
    <row r="179" spans="1:4" ht="14.25">
      <c r="A179" s="68"/>
      <c r="B179" s="68"/>
      <c r="C179" s="69"/>
      <c r="D179" s="69"/>
    </row>
    <row r="180" spans="1:4" ht="14.25">
      <c r="A180" s="68"/>
      <c r="B180" s="68"/>
      <c r="C180" s="69"/>
      <c r="D180" s="69"/>
    </row>
    <row r="181" spans="1:4" ht="14.25">
      <c r="A181" s="68"/>
      <c r="B181" s="68"/>
      <c r="C181" s="69"/>
      <c r="D181" s="69"/>
    </row>
    <row r="182" spans="1:4" ht="14.25">
      <c r="A182" s="68"/>
      <c r="B182" s="68"/>
      <c r="C182" s="69"/>
      <c r="D182" s="69"/>
    </row>
    <row r="183" spans="1:4" ht="14.25">
      <c r="A183" s="68"/>
      <c r="B183" s="68"/>
      <c r="C183" s="69"/>
      <c r="D183" s="69"/>
    </row>
    <row r="184" spans="1:4" ht="14.25">
      <c r="A184" s="68"/>
      <c r="B184" s="68"/>
      <c r="C184" s="69"/>
      <c r="D184" s="69"/>
    </row>
    <row r="185" spans="1:4" ht="14.25">
      <c r="A185" s="68"/>
      <c r="B185" s="68"/>
      <c r="C185" s="69"/>
      <c r="D185" s="69"/>
    </row>
    <row r="186" spans="1:4" ht="14.25">
      <c r="A186" s="68"/>
      <c r="B186" s="68"/>
      <c r="C186" s="69"/>
      <c r="D186" s="69"/>
    </row>
    <row r="187" spans="1:4" ht="14.25">
      <c r="A187" s="68"/>
      <c r="B187" s="68"/>
      <c r="C187" s="69"/>
      <c r="D187" s="69"/>
    </row>
    <row r="188" spans="1:4" ht="14.25">
      <c r="A188" s="68"/>
      <c r="B188" s="68"/>
      <c r="C188" s="69"/>
      <c r="D188" s="69"/>
    </row>
    <row r="189" spans="1:4" ht="14.25">
      <c r="A189" s="68"/>
      <c r="B189" s="68"/>
      <c r="C189" s="69"/>
      <c r="D189" s="69"/>
    </row>
    <row r="190" spans="1:4" ht="14.25">
      <c r="A190" s="68"/>
      <c r="B190" s="68"/>
      <c r="C190" s="69"/>
      <c r="D190" s="69"/>
    </row>
    <row r="191" spans="1:4" ht="14.25">
      <c r="A191" s="68"/>
      <c r="B191" s="68"/>
      <c r="C191" s="69"/>
      <c r="D191" s="69"/>
    </row>
    <row r="192" spans="1:4" ht="14.25">
      <c r="A192" s="68"/>
      <c r="B192" s="68"/>
      <c r="C192" s="69"/>
      <c r="D192" s="69"/>
    </row>
    <row r="193" spans="1:4" ht="14.25">
      <c r="A193" s="68"/>
      <c r="B193" s="68"/>
      <c r="C193" s="69"/>
      <c r="D193" s="69"/>
    </row>
    <row r="194" spans="1:4" ht="14.25">
      <c r="A194" s="68"/>
      <c r="B194" s="68"/>
      <c r="C194" s="69"/>
      <c r="D194" s="69"/>
    </row>
    <row r="195" spans="1:4" ht="14.25">
      <c r="A195" s="68"/>
      <c r="B195" s="68"/>
      <c r="C195" s="69"/>
      <c r="D195" s="69"/>
    </row>
    <row r="196" spans="1:4" ht="14.25">
      <c r="A196" s="68"/>
      <c r="B196" s="68"/>
      <c r="C196" s="69"/>
      <c r="D196" s="69"/>
    </row>
    <row r="197" spans="1:4" ht="14.25">
      <c r="A197" s="68"/>
      <c r="B197" s="68"/>
      <c r="C197" s="69"/>
      <c r="D197" s="69"/>
    </row>
    <row r="198" spans="1:4" ht="14.25">
      <c r="A198" s="68"/>
      <c r="B198" s="68"/>
      <c r="C198" s="69"/>
      <c r="D198" s="69"/>
    </row>
    <row r="199" spans="1:4" ht="14.25">
      <c r="A199" s="68"/>
      <c r="B199" s="68"/>
      <c r="C199" s="69"/>
      <c r="D199" s="69"/>
    </row>
    <row r="200" spans="1:4" ht="14.25">
      <c r="A200" s="68"/>
      <c r="B200" s="68"/>
      <c r="C200" s="69"/>
      <c r="D200" s="69"/>
    </row>
    <row r="201" spans="1:4" ht="14.25">
      <c r="A201" s="68"/>
      <c r="B201" s="68"/>
      <c r="C201" s="69"/>
      <c r="D201" s="69"/>
    </row>
    <row r="202" spans="1:4" ht="14.25">
      <c r="A202" s="68"/>
      <c r="B202" s="68"/>
      <c r="C202" s="69"/>
      <c r="D202" s="69"/>
    </row>
    <row r="203" spans="1:4" ht="14.25">
      <c r="A203" s="68"/>
      <c r="B203" s="68"/>
      <c r="C203" s="69"/>
      <c r="D203" s="69"/>
    </row>
    <row r="204" spans="1:4" ht="14.25">
      <c r="A204" s="68"/>
      <c r="B204" s="68"/>
      <c r="C204" s="69"/>
      <c r="D204" s="69"/>
    </row>
    <row r="205" spans="1:4" ht="14.25">
      <c r="A205" s="68"/>
      <c r="B205" s="68"/>
      <c r="C205" s="69"/>
      <c r="D205" s="69"/>
    </row>
    <row r="206" spans="1:4" ht="14.25">
      <c r="A206" s="68"/>
      <c r="B206" s="68"/>
      <c r="C206" s="69"/>
      <c r="D206" s="69"/>
    </row>
    <row r="207" spans="1:4" ht="14.25">
      <c r="A207" s="68"/>
      <c r="B207" s="68"/>
      <c r="C207" s="69"/>
      <c r="D207" s="69"/>
    </row>
    <row r="208" spans="1:4" ht="14.25">
      <c r="A208" s="68"/>
      <c r="B208" s="68"/>
      <c r="C208" s="69"/>
      <c r="D208" s="69"/>
    </row>
    <row r="209" spans="1:4" ht="14.25">
      <c r="A209" s="68"/>
      <c r="B209" s="68"/>
      <c r="C209" s="69"/>
      <c r="D209" s="69"/>
    </row>
    <row r="210" spans="1:4" ht="14.25">
      <c r="A210" s="68"/>
      <c r="B210" s="68"/>
      <c r="C210" s="69"/>
      <c r="D210" s="69"/>
    </row>
    <row r="211" spans="1:4" ht="14.25">
      <c r="A211" s="68"/>
      <c r="B211" s="68"/>
      <c r="C211" s="69"/>
      <c r="D211" s="69"/>
    </row>
    <row r="212" spans="1:4" ht="14.25">
      <c r="A212" s="68"/>
      <c r="B212" s="68"/>
      <c r="C212" s="69"/>
      <c r="D212" s="69"/>
    </row>
    <row r="213" spans="1:4" ht="14.25">
      <c r="A213" s="68"/>
      <c r="B213" s="68"/>
      <c r="C213" s="69"/>
      <c r="D213" s="69"/>
    </row>
    <row r="214" spans="1:4" ht="14.25">
      <c r="A214" s="68"/>
      <c r="B214" s="68"/>
      <c r="C214" s="69"/>
      <c r="D214" s="69"/>
    </row>
    <row r="215" spans="1:4" ht="14.25">
      <c r="A215" s="68"/>
      <c r="B215" s="68"/>
      <c r="C215" s="69"/>
      <c r="D215" s="69"/>
    </row>
    <row r="216" spans="1:4" ht="14.25">
      <c r="A216" s="68"/>
      <c r="B216" s="68"/>
      <c r="C216" s="69"/>
      <c r="D216" s="69"/>
    </row>
    <row r="217" spans="1:4" ht="14.25">
      <c r="A217" s="68"/>
      <c r="B217" s="68"/>
      <c r="C217" s="69"/>
      <c r="D217" s="69"/>
    </row>
    <row r="218" spans="1:4" ht="14.25">
      <c r="A218" s="68"/>
      <c r="B218" s="68"/>
      <c r="C218" s="69"/>
      <c r="D218" s="69"/>
    </row>
    <row r="219" spans="1:4" ht="14.25">
      <c r="A219" s="68"/>
      <c r="B219" s="68"/>
      <c r="C219" s="69"/>
      <c r="D219" s="69"/>
    </row>
    <row r="220" spans="1:4" ht="14.25">
      <c r="A220" s="68"/>
      <c r="B220" s="68"/>
      <c r="C220" s="69"/>
      <c r="D220" s="69"/>
    </row>
    <row r="221" spans="1:4" ht="14.25">
      <c r="A221" s="68"/>
      <c r="B221" s="68"/>
      <c r="C221" s="69"/>
      <c r="D221" s="69"/>
    </row>
    <row r="222" spans="1:4" ht="14.25">
      <c r="A222" s="68"/>
      <c r="B222" s="68"/>
      <c r="C222" s="69"/>
      <c r="D222" s="69"/>
    </row>
    <row r="223" spans="1:4" ht="14.25">
      <c r="A223" s="68"/>
      <c r="B223" s="68"/>
      <c r="C223" s="69"/>
      <c r="D223" s="69"/>
    </row>
    <row r="224" spans="1:4" ht="14.25">
      <c r="A224" s="68"/>
      <c r="B224" s="68"/>
      <c r="C224" s="69"/>
      <c r="D224" s="69"/>
    </row>
    <row r="225" spans="1:4" ht="14.25">
      <c r="A225" s="68"/>
      <c r="B225" s="68"/>
      <c r="C225" s="69"/>
      <c r="D225" s="69"/>
    </row>
    <row r="226" spans="1:4" ht="14.25">
      <c r="A226" s="68"/>
      <c r="B226" s="68"/>
      <c r="C226" s="69"/>
      <c r="D226" s="69"/>
    </row>
    <row r="227" spans="1:4" ht="14.25">
      <c r="A227" s="68"/>
      <c r="B227" s="68"/>
      <c r="C227" s="69"/>
      <c r="D227" s="69"/>
    </row>
    <row r="228" spans="1:4" ht="14.25">
      <c r="A228" s="68"/>
      <c r="B228" s="68"/>
      <c r="C228" s="69"/>
      <c r="D228" s="69"/>
    </row>
    <row r="229" spans="1:4" ht="14.25">
      <c r="A229" s="68"/>
      <c r="B229" s="68"/>
      <c r="C229" s="69"/>
      <c r="D229" s="69"/>
    </row>
    <row r="230" spans="1:4" ht="14.25">
      <c r="A230" s="68"/>
      <c r="B230" s="68"/>
      <c r="C230" s="69"/>
      <c r="D230" s="69"/>
    </row>
    <row r="231" spans="1:4" ht="14.25">
      <c r="A231" s="68"/>
      <c r="B231" s="68"/>
      <c r="C231" s="69"/>
      <c r="D231" s="69"/>
    </row>
    <row r="232" spans="1:4" ht="14.25">
      <c r="A232" s="68"/>
      <c r="B232" s="68"/>
      <c r="C232" s="69"/>
      <c r="D232" s="69"/>
    </row>
    <row r="233" spans="1:4" ht="14.25">
      <c r="A233" s="68"/>
      <c r="B233" s="68"/>
      <c r="C233" s="69"/>
      <c r="D233" s="69"/>
    </row>
    <row r="234" spans="1:4" ht="14.25">
      <c r="A234" s="68"/>
      <c r="B234" s="68"/>
      <c r="C234" s="69"/>
      <c r="D234" s="69"/>
    </row>
    <row r="235" spans="1:4" ht="14.25">
      <c r="A235" s="68"/>
      <c r="B235" s="68"/>
      <c r="C235" s="69"/>
      <c r="D235" s="69"/>
    </row>
    <row r="236" spans="1:4" ht="14.25">
      <c r="A236" s="68"/>
      <c r="B236" s="68"/>
      <c r="C236" s="69"/>
      <c r="D236" s="69"/>
    </row>
    <row r="237" spans="1:4" ht="14.25">
      <c r="A237" s="68"/>
      <c r="B237" s="68"/>
      <c r="C237" s="69"/>
      <c r="D237" s="69"/>
    </row>
    <row r="238" spans="1:4" ht="14.25">
      <c r="A238" s="68"/>
      <c r="B238" s="68"/>
      <c r="C238" s="69"/>
      <c r="D238" s="69"/>
    </row>
    <row r="239" spans="1:4" ht="14.25">
      <c r="A239" s="68"/>
      <c r="B239" s="68"/>
      <c r="C239" s="69"/>
      <c r="D239" s="69"/>
    </row>
    <row r="240" spans="1:4" ht="14.25">
      <c r="A240" s="68"/>
      <c r="B240" s="68"/>
      <c r="C240" s="69"/>
      <c r="D240" s="69"/>
    </row>
    <row r="241" spans="1:4" ht="14.25">
      <c r="A241" s="68"/>
      <c r="B241" s="68"/>
      <c r="C241" s="69"/>
      <c r="D241" s="69"/>
    </row>
    <row r="242" spans="1:4" ht="14.25">
      <c r="A242" s="68"/>
      <c r="B242" s="68"/>
      <c r="C242" s="69"/>
      <c r="D242" s="69"/>
    </row>
    <row r="243" spans="1:4" ht="14.25">
      <c r="A243" s="68"/>
      <c r="B243" s="68"/>
      <c r="C243" s="69"/>
      <c r="D243" s="69"/>
    </row>
    <row r="244" spans="1:4" ht="14.25">
      <c r="A244" s="68"/>
      <c r="B244" s="68"/>
      <c r="C244" s="69"/>
      <c r="D244" s="69"/>
    </row>
    <row r="245" spans="1:4" ht="14.25">
      <c r="A245" s="68"/>
      <c r="B245" s="68"/>
      <c r="C245" s="69"/>
      <c r="D245" s="69"/>
    </row>
    <row r="246" spans="1:4" ht="14.25">
      <c r="A246" s="68"/>
      <c r="B246" s="68"/>
      <c r="C246" s="69"/>
      <c r="D246" s="69"/>
    </row>
    <row r="247" spans="1:4" ht="14.25">
      <c r="A247" s="68"/>
      <c r="B247" s="68"/>
      <c r="C247" s="69"/>
      <c r="D247" s="69"/>
    </row>
    <row r="248" spans="1:4" ht="14.25">
      <c r="A248" s="68"/>
      <c r="B248" s="68"/>
      <c r="C248" s="69"/>
      <c r="D248" s="69"/>
    </row>
    <row r="249" spans="1:4" ht="14.25">
      <c r="A249" s="68"/>
      <c r="B249" s="68"/>
      <c r="C249" s="69"/>
      <c r="D249" s="69"/>
    </row>
    <row r="250" spans="1:4" ht="14.25">
      <c r="A250" s="68"/>
      <c r="B250" s="68"/>
      <c r="C250" s="69"/>
      <c r="D250" s="69"/>
    </row>
    <row r="251" spans="1:4" ht="14.25">
      <c r="A251" s="68"/>
      <c r="B251" s="68"/>
      <c r="C251" s="69"/>
      <c r="D251" s="69"/>
    </row>
    <row r="252" spans="1:4" ht="14.25">
      <c r="A252" s="68"/>
      <c r="B252" s="68"/>
      <c r="C252" s="69"/>
      <c r="D252" s="69"/>
    </row>
    <row r="253" spans="1:4" ht="14.25">
      <c r="A253" s="68"/>
      <c r="B253" s="68"/>
      <c r="C253" s="69"/>
      <c r="D253" s="69"/>
    </row>
    <row r="254" spans="1:4" ht="14.25">
      <c r="A254" s="68"/>
      <c r="B254" s="68"/>
      <c r="C254" s="69"/>
      <c r="D254" s="69"/>
    </row>
    <row r="255" spans="1:4" ht="14.25">
      <c r="A255" s="68"/>
      <c r="B255" s="68"/>
      <c r="C255" s="69"/>
      <c r="D255" s="69"/>
    </row>
    <row r="256" spans="1:4" ht="14.25">
      <c r="A256" s="68"/>
      <c r="B256" s="68"/>
      <c r="C256" s="69"/>
      <c r="D256" s="69"/>
    </row>
    <row r="257" spans="1:4" ht="14.25">
      <c r="A257" s="68"/>
      <c r="B257" s="68"/>
      <c r="C257" s="69"/>
      <c r="D257" s="69"/>
    </row>
    <row r="258" spans="1:4" ht="14.25">
      <c r="A258" s="68"/>
      <c r="B258" s="68"/>
      <c r="C258" s="69"/>
      <c r="D258" s="69"/>
    </row>
    <row r="259" spans="1:4" ht="14.25">
      <c r="A259" s="68"/>
      <c r="B259" s="68"/>
      <c r="C259" s="69"/>
      <c r="D259" s="69"/>
    </row>
    <row r="260" spans="1:4" ht="14.25">
      <c r="A260" s="68"/>
      <c r="B260" s="68"/>
      <c r="C260" s="69"/>
      <c r="D260" s="69"/>
    </row>
    <row r="261" spans="1:4" ht="14.25">
      <c r="A261" s="68"/>
      <c r="B261" s="68"/>
      <c r="C261" s="69"/>
      <c r="D261" s="69"/>
    </row>
    <row r="262" spans="1:4" ht="14.25">
      <c r="A262" s="68"/>
      <c r="B262" s="68"/>
      <c r="C262" s="69"/>
      <c r="D262" s="69"/>
    </row>
    <row r="263" spans="1:4" ht="14.25">
      <c r="A263" s="68"/>
      <c r="B263" s="68"/>
      <c r="C263" s="69"/>
      <c r="D263" s="69"/>
    </row>
    <row r="264" spans="1:4" ht="14.25">
      <c r="A264" s="68"/>
      <c r="B264" s="68"/>
      <c r="C264" s="69"/>
      <c r="D264" s="69"/>
    </row>
    <row r="265" spans="1:4" ht="14.25">
      <c r="A265" s="68"/>
      <c r="B265" s="68"/>
      <c r="C265" s="69"/>
      <c r="D265" s="69"/>
    </row>
    <row r="266" spans="1:4" ht="14.25">
      <c r="A266" s="68"/>
      <c r="B266" s="68"/>
      <c r="C266" s="69"/>
      <c r="D266" s="69"/>
    </row>
    <row r="267" spans="1:4" ht="14.25">
      <c r="A267" s="68"/>
      <c r="B267" s="68"/>
      <c r="C267" s="69"/>
      <c r="D267" s="69"/>
    </row>
    <row r="268" spans="1:4" ht="14.25">
      <c r="A268" s="68"/>
      <c r="B268" s="68"/>
      <c r="C268" s="69"/>
      <c r="D268" s="69"/>
    </row>
    <row r="269" spans="1:4" ht="14.25">
      <c r="A269" s="68"/>
      <c r="B269" s="68"/>
      <c r="C269" s="69"/>
      <c r="D269" s="69"/>
    </row>
    <row r="270" spans="1:4" ht="14.25">
      <c r="A270" s="68"/>
      <c r="B270" s="68"/>
      <c r="C270" s="69"/>
      <c r="D270" s="69"/>
    </row>
    <row r="271" spans="1:4" ht="14.25">
      <c r="A271" s="68"/>
      <c r="B271" s="68"/>
      <c r="C271" s="69"/>
      <c r="D271" s="69"/>
    </row>
    <row r="272" spans="1:4" ht="14.25">
      <c r="A272" s="68"/>
      <c r="B272" s="68"/>
      <c r="C272" s="69"/>
      <c r="D272" s="69"/>
    </row>
    <row r="273" spans="1:4" ht="14.25">
      <c r="A273" s="68"/>
      <c r="B273" s="68"/>
      <c r="C273" s="69"/>
      <c r="D273" s="69"/>
    </row>
    <row r="274" spans="1:4" ht="14.25">
      <c r="A274" s="68"/>
      <c r="B274" s="68"/>
      <c r="C274" s="69"/>
      <c r="D274" s="69"/>
    </row>
    <row r="275" spans="1:4" ht="14.25">
      <c r="A275" s="68"/>
      <c r="B275" s="68"/>
      <c r="C275" s="69"/>
      <c r="D275" s="69"/>
    </row>
    <row r="276" spans="1:4" ht="14.25">
      <c r="A276" s="68"/>
      <c r="B276" s="68"/>
      <c r="C276" s="69"/>
      <c r="D276" s="69"/>
    </row>
    <row r="277" spans="1:4" ht="14.25">
      <c r="A277" s="68"/>
      <c r="B277" s="68"/>
      <c r="C277" s="69"/>
      <c r="D277" s="69"/>
    </row>
    <row r="278" spans="1:4" ht="14.25">
      <c r="A278" s="68"/>
      <c r="B278" s="68"/>
      <c r="C278" s="69"/>
      <c r="D278" s="69"/>
    </row>
    <row r="279" spans="1:4" ht="14.25">
      <c r="A279" s="68"/>
      <c r="B279" s="68"/>
      <c r="C279" s="69"/>
      <c r="D279" s="69"/>
    </row>
    <row r="280" spans="1:4" ht="14.25">
      <c r="A280" s="68"/>
      <c r="B280" s="68"/>
      <c r="C280" s="69"/>
      <c r="D280" s="69"/>
    </row>
    <row r="281" spans="1:4" ht="14.25">
      <c r="A281" s="68"/>
      <c r="B281" s="68"/>
      <c r="C281" s="69"/>
      <c r="D281" s="69"/>
    </row>
    <row r="282" spans="1:4" ht="14.25">
      <c r="A282" s="68"/>
      <c r="B282" s="68"/>
      <c r="C282" s="69"/>
      <c r="D282" s="69"/>
    </row>
    <row r="283" spans="1:4" ht="14.25">
      <c r="A283" s="68"/>
      <c r="B283" s="68"/>
      <c r="C283" s="69"/>
      <c r="D283" s="69"/>
    </row>
    <row r="284" spans="1:4" ht="14.25">
      <c r="A284" s="68"/>
      <c r="B284" s="68"/>
      <c r="C284" s="69"/>
      <c r="D284" s="69"/>
    </row>
    <row r="285" spans="1:4" ht="14.25">
      <c r="A285" s="68"/>
      <c r="B285" s="68"/>
      <c r="C285" s="69"/>
      <c r="D285" s="69"/>
    </row>
    <row r="286" spans="1:4" ht="14.25">
      <c r="A286" s="68"/>
      <c r="B286" s="68"/>
      <c r="C286" s="69"/>
      <c r="D286" s="69"/>
    </row>
    <row r="287" spans="1:4" ht="14.25">
      <c r="A287" s="68"/>
      <c r="B287" s="68"/>
      <c r="C287" s="69"/>
      <c r="D287" s="69"/>
    </row>
    <row r="288" spans="1:4" ht="14.25">
      <c r="A288" s="68"/>
      <c r="B288" s="68"/>
      <c r="C288" s="69"/>
      <c r="D288" s="69"/>
    </row>
    <row r="289" spans="1:4" ht="14.25">
      <c r="A289" s="68"/>
      <c r="B289" s="68"/>
      <c r="C289" s="69"/>
      <c r="D289" s="69"/>
    </row>
    <row r="290" spans="1:4" ht="14.25">
      <c r="A290" s="68"/>
      <c r="B290" s="68"/>
      <c r="C290" s="69"/>
      <c r="D290" s="69"/>
    </row>
    <row r="291" spans="1:4" ht="14.25">
      <c r="A291" s="68"/>
      <c r="B291" s="68"/>
      <c r="C291" s="69"/>
      <c r="D291" s="69"/>
    </row>
    <row r="292" spans="1:4" ht="14.25">
      <c r="A292" s="68"/>
      <c r="B292" s="68"/>
      <c r="C292" s="69"/>
      <c r="D292" s="69"/>
    </row>
    <row r="293" spans="1:4" ht="14.25">
      <c r="A293" s="68"/>
      <c r="B293" s="68"/>
      <c r="C293" s="69"/>
      <c r="D293" s="69"/>
    </row>
    <row r="294" spans="1:4" ht="14.25">
      <c r="A294" s="68"/>
      <c r="B294" s="68"/>
      <c r="C294" s="69"/>
      <c r="D294" s="69"/>
    </row>
    <row r="295" spans="1:4" ht="14.25">
      <c r="A295" s="68"/>
      <c r="B295" s="68"/>
      <c r="C295" s="69"/>
      <c r="D295" s="69"/>
    </row>
    <row r="296" spans="1:4" ht="14.25">
      <c r="A296" s="68"/>
      <c r="B296" s="68"/>
      <c r="C296" s="69"/>
      <c r="D296" s="69"/>
    </row>
    <row r="297" spans="1:4" ht="14.25">
      <c r="A297" s="68"/>
      <c r="B297" s="68"/>
      <c r="C297" s="69"/>
      <c r="D297" s="69"/>
    </row>
    <row r="298" spans="1:4" ht="14.25">
      <c r="A298" s="68"/>
      <c r="B298" s="68"/>
      <c r="C298" s="69"/>
      <c r="D298" s="69"/>
    </row>
    <row r="299" spans="1:4" ht="14.25">
      <c r="A299" s="68"/>
      <c r="B299" s="68"/>
      <c r="C299" s="69"/>
      <c r="D299" s="69"/>
    </row>
    <row r="300" spans="1:4" ht="14.25">
      <c r="A300" s="68"/>
      <c r="B300" s="68"/>
      <c r="C300" s="69"/>
      <c r="D300" s="69"/>
    </row>
    <row r="301" spans="1:4" ht="14.25">
      <c r="A301" s="68"/>
      <c r="B301" s="68"/>
      <c r="C301" s="68"/>
      <c r="D301" s="68"/>
    </row>
    <row r="302" spans="1:4" ht="14.25">
      <c r="A302" s="68"/>
      <c r="B302" s="68"/>
      <c r="C302" s="68"/>
      <c r="D302" s="68"/>
    </row>
    <row r="303" spans="1:4" ht="14.25">
      <c r="A303" s="68"/>
      <c r="B303" s="68"/>
      <c r="C303" s="68"/>
      <c r="D303" s="68"/>
    </row>
    <row r="304" spans="1:4" ht="14.25">
      <c r="A304" s="68"/>
      <c r="B304" s="68"/>
      <c r="C304" s="68"/>
      <c r="D304" s="68"/>
    </row>
    <row r="305" spans="1:4" ht="14.25">
      <c r="A305" s="68"/>
      <c r="B305" s="68"/>
      <c r="C305" s="68"/>
      <c r="D305" s="68"/>
    </row>
    <row r="306" spans="1:4" ht="14.25">
      <c r="A306" s="68"/>
      <c r="B306" s="68"/>
      <c r="C306" s="68"/>
      <c r="D306" s="68"/>
    </row>
    <row r="307" spans="1:4" ht="14.25">
      <c r="A307" s="68"/>
      <c r="B307" s="68"/>
      <c r="C307" s="68"/>
      <c r="D307" s="68"/>
    </row>
    <row r="308" spans="1:4" ht="14.25">
      <c r="A308" s="68"/>
      <c r="B308" s="68"/>
      <c r="C308" s="68"/>
      <c r="D308" s="68"/>
    </row>
    <row r="309" spans="1:4" ht="14.25">
      <c r="A309" s="68"/>
      <c r="B309" s="68"/>
      <c r="C309" s="68"/>
      <c r="D309" s="68"/>
    </row>
    <row r="310" spans="1:4" ht="14.25">
      <c r="A310" s="68"/>
      <c r="B310" s="68"/>
      <c r="C310" s="68"/>
      <c r="D310" s="68"/>
    </row>
    <row r="311" spans="1:4" ht="14.25">
      <c r="A311" s="68"/>
      <c r="B311" s="68"/>
      <c r="C311" s="68"/>
      <c r="D311" s="68"/>
    </row>
    <row r="312" spans="1:4" ht="14.25">
      <c r="A312" s="68"/>
      <c r="B312" s="68"/>
      <c r="C312" s="68"/>
      <c r="D312" s="68"/>
    </row>
    <row r="313" spans="1:4" ht="14.25">
      <c r="A313" s="68"/>
      <c r="B313" s="68"/>
      <c r="C313" s="68"/>
      <c r="D313" s="68"/>
    </row>
    <row r="314" spans="1:4" ht="14.25">
      <c r="A314" s="68"/>
      <c r="B314" s="68"/>
      <c r="C314" s="68"/>
      <c r="D314" s="68"/>
    </row>
    <row r="315" spans="1:4" ht="14.25">
      <c r="A315" s="68"/>
      <c r="B315" s="68"/>
      <c r="C315" s="68"/>
      <c r="D315" s="68"/>
    </row>
    <row r="316" spans="1:4" ht="14.25">
      <c r="A316" s="68"/>
      <c r="B316" s="68"/>
      <c r="C316" s="68"/>
      <c r="D316" s="68"/>
    </row>
    <row r="317" spans="1:4" ht="14.25">
      <c r="A317" s="68"/>
      <c r="B317" s="68"/>
      <c r="C317" s="68"/>
      <c r="D317" s="68"/>
    </row>
    <row r="318" spans="1:4" ht="14.25">
      <c r="A318" s="68"/>
      <c r="B318" s="68"/>
      <c r="C318" s="68"/>
      <c r="D318" s="68"/>
    </row>
    <row r="319" spans="1:4" ht="14.25">
      <c r="A319" s="68"/>
      <c r="B319" s="68"/>
      <c r="C319" s="68"/>
      <c r="D319" s="68"/>
    </row>
    <row r="320" spans="1:4" ht="14.25">
      <c r="A320" s="68"/>
      <c r="B320" s="68"/>
      <c r="C320" s="68"/>
      <c r="D320" s="68"/>
    </row>
    <row r="321" spans="1:4" ht="14.25">
      <c r="A321" s="68"/>
      <c r="B321" s="68"/>
      <c r="C321" s="68"/>
      <c r="D321" s="68"/>
    </row>
    <row r="322" spans="1:4" ht="14.25">
      <c r="A322" s="68"/>
      <c r="B322" s="68"/>
      <c r="C322" s="68"/>
      <c r="D322" s="68"/>
    </row>
    <row r="323" spans="1:4" ht="14.25">
      <c r="A323" s="68"/>
      <c r="B323" s="68"/>
      <c r="C323" s="68"/>
      <c r="D323" s="68"/>
    </row>
    <row r="324" spans="1:4" ht="14.25">
      <c r="A324" s="68"/>
      <c r="B324" s="68"/>
      <c r="C324" s="68"/>
      <c r="D324" s="68"/>
    </row>
    <row r="325" spans="1:4" ht="14.25">
      <c r="A325" s="68"/>
      <c r="B325" s="68"/>
      <c r="C325" s="68"/>
      <c r="D325" s="68"/>
    </row>
    <row r="326" spans="1:4" ht="14.25">
      <c r="A326" s="68"/>
      <c r="B326" s="68"/>
      <c r="C326" s="68"/>
      <c r="D326" s="68"/>
    </row>
    <row r="327" spans="1:4" ht="14.25">
      <c r="A327" s="68"/>
      <c r="B327" s="68"/>
      <c r="C327" s="68"/>
      <c r="D327" s="68"/>
    </row>
    <row r="328" spans="1:4" ht="14.25">
      <c r="A328" s="68"/>
      <c r="B328" s="68"/>
      <c r="C328" s="68"/>
      <c r="D328" s="68"/>
    </row>
    <row r="329" spans="1:4" ht="14.25">
      <c r="A329" s="68"/>
      <c r="B329" s="68"/>
      <c r="C329" s="68"/>
      <c r="D329" s="68"/>
    </row>
    <row r="330" spans="1:4" ht="14.25">
      <c r="A330" s="68"/>
      <c r="B330" s="68"/>
      <c r="C330" s="68"/>
      <c r="D330" s="68"/>
    </row>
    <row r="331" spans="1:4" ht="14.25">
      <c r="A331" s="68"/>
      <c r="B331" s="68"/>
      <c r="C331" s="68"/>
      <c r="D331" s="68"/>
    </row>
    <row r="332" spans="1:4" ht="14.25">
      <c r="A332" s="68"/>
      <c r="B332" s="68"/>
      <c r="C332" s="68"/>
      <c r="D332" s="68"/>
    </row>
    <row r="333" spans="1:4" ht="14.25">
      <c r="A333" s="68"/>
      <c r="B333" s="68"/>
      <c r="C333" s="68"/>
      <c r="D333" s="68"/>
    </row>
    <row r="334" spans="1:4" ht="14.25">
      <c r="A334" s="68"/>
      <c r="B334" s="68"/>
      <c r="C334" s="68"/>
      <c r="D334" s="68"/>
    </row>
    <row r="335" spans="1:4" ht="14.25">
      <c r="A335" s="68"/>
      <c r="B335" s="68"/>
      <c r="C335" s="68"/>
      <c r="D335" s="68"/>
    </row>
    <row r="336" spans="1:4" ht="14.25">
      <c r="A336" s="68"/>
      <c r="B336" s="68"/>
      <c r="C336" s="68"/>
      <c r="D336" s="68"/>
    </row>
    <row r="337" spans="1:4" ht="14.25">
      <c r="A337" s="68"/>
      <c r="B337" s="68"/>
      <c r="C337" s="68"/>
      <c r="D337" s="68"/>
    </row>
    <row r="338" spans="1:4" ht="14.25">
      <c r="A338" s="68"/>
      <c r="B338" s="68"/>
      <c r="C338" s="68"/>
      <c r="D338" s="68"/>
    </row>
    <row r="339" spans="1:4" ht="14.25">
      <c r="A339" s="68"/>
      <c r="B339" s="68"/>
      <c r="C339" s="68"/>
      <c r="D339" s="68"/>
    </row>
    <row r="340" spans="1:4" ht="14.25">
      <c r="A340" s="68"/>
      <c r="B340" s="68"/>
      <c r="C340" s="68"/>
      <c r="D340" s="68"/>
    </row>
    <row r="341" spans="1:4" ht="14.25">
      <c r="A341" s="68"/>
      <c r="B341" s="68"/>
      <c r="C341" s="68"/>
      <c r="D341" s="68"/>
    </row>
    <row r="342" spans="1:4" ht="14.25">
      <c r="A342" s="68"/>
      <c r="B342" s="68"/>
      <c r="C342" s="68"/>
      <c r="D342" s="68"/>
    </row>
    <row r="343" spans="1:4" ht="14.25">
      <c r="A343" s="68"/>
      <c r="B343" s="68"/>
      <c r="C343" s="68"/>
      <c r="D343" s="68"/>
    </row>
    <row r="344" spans="1:4" ht="14.25">
      <c r="A344" s="68"/>
      <c r="B344" s="68"/>
      <c r="C344" s="68"/>
      <c r="D344" s="68"/>
    </row>
    <row r="345" spans="1:4" ht="14.25">
      <c r="A345" s="68"/>
      <c r="B345" s="68"/>
      <c r="C345" s="68"/>
      <c r="D345" s="68"/>
    </row>
    <row r="346" spans="1:4" ht="14.25">
      <c r="A346" s="68"/>
      <c r="B346" s="68"/>
      <c r="C346" s="68"/>
      <c r="D346" s="68"/>
    </row>
    <row r="347" spans="1:4" ht="14.25">
      <c r="A347" s="68"/>
      <c r="B347" s="68"/>
      <c r="C347" s="68"/>
      <c r="D347" s="68"/>
    </row>
    <row r="348" spans="1:4" ht="14.25">
      <c r="A348" s="68"/>
      <c r="B348" s="68"/>
      <c r="C348" s="68"/>
      <c r="D348" s="68"/>
    </row>
    <row r="349" spans="1:4" ht="14.25">
      <c r="A349" s="68"/>
      <c r="B349" s="68"/>
      <c r="C349" s="68"/>
      <c r="D349" s="68"/>
    </row>
    <row r="350" spans="1:4" ht="14.25">
      <c r="A350" s="68"/>
      <c r="B350" s="68"/>
      <c r="C350" s="68"/>
      <c r="D350" s="68"/>
    </row>
    <row r="351" spans="1:4" ht="14.25">
      <c r="A351" s="68"/>
      <c r="B351" s="68"/>
      <c r="C351" s="68"/>
      <c r="D351" s="68"/>
    </row>
    <row r="352" spans="1:4" ht="14.25">
      <c r="A352" s="68"/>
      <c r="B352" s="68"/>
      <c r="C352" s="68"/>
      <c r="D352" s="68"/>
    </row>
    <row r="353" spans="1:4" ht="14.25">
      <c r="A353" s="68"/>
      <c r="B353" s="68"/>
      <c r="C353" s="68"/>
      <c r="D353" s="68"/>
    </row>
    <row r="354" spans="1:4" ht="14.25">
      <c r="A354" s="68"/>
      <c r="B354" s="68"/>
      <c r="C354" s="68"/>
      <c r="D354" s="68"/>
    </row>
    <row r="355" spans="1:4" ht="14.25">
      <c r="A355" s="68"/>
      <c r="B355" s="68"/>
      <c r="C355" s="68"/>
      <c r="D355" s="68"/>
    </row>
    <row r="356" spans="1:4" ht="14.25">
      <c r="A356" s="68"/>
      <c r="B356" s="68"/>
      <c r="C356" s="68"/>
      <c r="D356" s="68"/>
    </row>
    <row r="357" spans="1:4" ht="14.25">
      <c r="A357" s="68"/>
      <c r="B357" s="68"/>
      <c r="C357" s="68"/>
      <c r="D357" s="68"/>
    </row>
    <row r="358" spans="1:4" ht="14.25">
      <c r="A358" s="68"/>
      <c r="B358" s="68"/>
      <c r="C358" s="68"/>
      <c r="D358" s="68"/>
    </row>
    <row r="359" spans="1:4" ht="14.25">
      <c r="A359" s="68"/>
      <c r="B359" s="68"/>
      <c r="C359" s="68"/>
      <c r="D359" s="68"/>
    </row>
    <row r="360" spans="1:4" ht="14.25">
      <c r="A360" s="68"/>
      <c r="B360" s="68"/>
      <c r="C360" s="68"/>
      <c r="D360" s="68"/>
    </row>
    <row r="361" spans="1:4" ht="14.25">
      <c r="A361" s="68"/>
      <c r="B361" s="68"/>
      <c r="C361" s="68"/>
      <c r="D361" s="68"/>
    </row>
    <row r="362" spans="1:4" ht="14.25">
      <c r="A362" s="68"/>
      <c r="B362" s="68"/>
      <c r="C362" s="68"/>
      <c r="D362" s="68"/>
    </row>
    <row r="363" spans="1:4" ht="14.25">
      <c r="A363" s="68"/>
      <c r="B363" s="68"/>
      <c r="C363" s="68"/>
      <c r="D363" s="68"/>
    </row>
    <row r="364" spans="1:4" ht="14.25">
      <c r="A364" s="68"/>
      <c r="B364" s="68"/>
      <c r="C364" s="68"/>
      <c r="D364" s="68"/>
    </row>
    <row r="365" spans="1:4" ht="14.25">
      <c r="A365" s="68"/>
      <c r="B365" s="68"/>
      <c r="C365" s="68"/>
      <c r="D365" s="68"/>
    </row>
    <row r="366" spans="1:4" ht="14.25">
      <c r="A366" s="68"/>
      <c r="B366" s="68"/>
      <c r="C366" s="68"/>
      <c r="D366" s="68"/>
    </row>
    <row r="367" spans="1:4" ht="14.25">
      <c r="A367" s="68"/>
      <c r="B367" s="68"/>
      <c r="C367" s="68"/>
      <c r="D367" s="68"/>
    </row>
    <row r="368" spans="1:4" ht="14.25">
      <c r="A368" s="68"/>
      <c r="B368" s="68"/>
      <c r="C368" s="68"/>
      <c r="D368" s="68"/>
    </row>
    <row r="369" spans="1:4" ht="14.25">
      <c r="A369" s="68"/>
      <c r="B369" s="68"/>
      <c r="C369" s="68"/>
      <c r="D369" s="68"/>
    </row>
    <row r="370" spans="1:4" ht="14.25">
      <c r="A370" s="68"/>
      <c r="B370" s="68"/>
      <c r="C370" s="68"/>
      <c r="D370" s="68"/>
    </row>
    <row r="371" spans="1:4" ht="14.25">
      <c r="A371" s="68"/>
      <c r="B371" s="68"/>
      <c r="C371" s="68"/>
      <c r="D371" s="68"/>
    </row>
    <row r="372" spans="1:4" ht="14.25">
      <c r="A372" s="68"/>
      <c r="B372" s="68"/>
      <c r="C372" s="68"/>
      <c r="D372" s="68"/>
    </row>
    <row r="373" spans="1:4" ht="14.25">
      <c r="A373" s="68"/>
      <c r="B373" s="68"/>
      <c r="C373" s="68"/>
      <c r="D373" s="68"/>
    </row>
    <row r="374" spans="1:4" ht="14.25">
      <c r="A374" s="68"/>
      <c r="B374" s="68"/>
      <c r="C374" s="68"/>
      <c r="D374" s="68"/>
    </row>
    <row r="375" spans="1:4" ht="14.25">
      <c r="A375" s="68"/>
      <c r="B375" s="68"/>
      <c r="C375" s="68"/>
      <c r="D375" s="68"/>
    </row>
    <row r="376" spans="1:4" ht="14.25">
      <c r="A376" s="68"/>
      <c r="B376" s="68"/>
      <c r="C376" s="68"/>
      <c r="D376" s="68"/>
    </row>
    <row r="377" spans="1:4" ht="14.25">
      <c r="A377" s="68"/>
      <c r="B377" s="68"/>
      <c r="C377" s="68"/>
      <c r="D377" s="68"/>
    </row>
    <row r="378" spans="1:4" ht="14.25">
      <c r="A378" s="68"/>
      <c r="B378" s="68"/>
      <c r="C378" s="68"/>
      <c r="D378" s="68"/>
    </row>
    <row r="379" spans="1:4" ht="14.25">
      <c r="A379" s="68"/>
      <c r="B379" s="68"/>
      <c r="C379" s="68"/>
      <c r="D379" s="68"/>
    </row>
    <row r="380" spans="1:4" ht="14.25">
      <c r="A380" s="68"/>
      <c r="B380" s="68"/>
      <c r="C380" s="68"/>
      <c r="D380" s="68"/>
    </row>
    <row r="381" spans="1:4" ht="14.25">
      <c r="A381" s="68"/>
      <c r="B381" s="68"/>
      <c r="C381" s="68"/>
      <c r="D381" s="68"/>
    </row>
    <row r="382" spans="1:4" ht="14.25">
      <c r="A382" s="68"/>
      <c r="B382" s="68"/>
      <c r="C382" s="68"/>
      <c r="D382" s="68"/>
    </row>
    <row r="383" spans="1:4" ht="14.25">
      <c r="A383" s="68"/>
      <c r="B383" s="68"/>
      <c r="C383" s="68"/>
      <c r="D383" s="68"/>
    </row>
    <row r="384" spans="1:4" ht="14.25">
      <c r="A384" s="68"/>
      <c r="B384" s="68"/>
      <c r="C384" s="68"/>
      <c r="D384" s="68"/>
    </row>
    <row r="385" spans="1:4" ht="14.25">
      <c r="A385" s="68"/>
      <c r="B385" s="68"/>
      <c r="C385" s="68"/>
      <c r="D385" s="68"/>
    </row>
    <row r="386" spans="1:4" ht="14.25">
      <c r="A386" s="68"/>
      <c r="B386" s="68"/>
      <c r="C386" s="68"/>
      <c r="D386" s="68"/>
    </row>
    <row r="387" spans="1:4" ht="14.25">
      <c r="A387" s="68"/>
      <c r="B387" s="68"/>
      <c r="C387" s="68"/>
      <c r="D387" s="68"/>
    </row>
    <row r="388" spans="1:4" ht="14.25">
      <c r="A388" s="68"/>
      <c r="B388" s="68"/>
      <c r="C388" s="68"/>
      <c r="D388" s="68"/>
    </row>
    <row r="389" spans="1:4" ht="14.25">
      <c r="A389" s="68"/>
      <c r="B389" s="68"/>
      <c r="C389" s="68"/>
      <c r="D389" s="68"/>
    </row>
    <row r="390" spans="1:4" ht="14.25">
      <c r="A390" s="68"/>
      <c r="B390" s="68"/>
      <c r="C390" s="68"/>
      <c r="D390" s="68"/>
    </row>
    <row r="391" spans="1:4" ht="14.25">
      <c r="A391" s="68"/>
      <c r="B391" s="68"/>
      <c r="C391" s="68"/>
      <c r="D391" s="68"/>
    </row>
    <row r="392" spans="1:4" ht="14.25">
      <c r="A392" s="68"/>
      <c r="B392" s="68"/>
      <c r="C392" s="68"/>
      <c r="D392" s="68"/>
    </row>
    <row r="393" spans="1:4" ht="14.25">
      <c r="A393" s="68"/>
      <c r="B393" s="68"/>
      <c r="C393" s="68"/>
      <c r="D393" s="68"/>
    </row>
    <row r="394" spans="1:4" ht="14.25">
      <c r="A394" s="68"/>
      <c r="B394" s="68"/>
      <c r="C394" s="68"/>
      <c r="D394" s="68"/>
    </row>
    <row r="395" spans="1:4" ht="14.25">
      <c r="A395" s="68"/>
      <c r="B395" s="68"/>
      <c r="C395" s="68"/>
      <c r="D395" s="68"/>
    </row>
    <row r="396" spans="1:4" ht="14.25">
      <c r="A396" s="68"/>
      <c r="B396" s="68"/>
      <c r="C396" s="68"/>
      <c r="D396" s="68"/>
    </row>
    <row r="397" spans="1:4" ht="14.25">
      <c r="A397" s="68"/>
      <c r="B397" s="68"/>
      <c r="C397" s="68"/>
      <c r="D397" s="68"/>
    </row>
    <row r="398" spans="1:4" ht="14.25">
      <c r="A398" s="68"/>
      <c r="B398" s="68"/>
      <c r="C398" s="68"/>
      <c r="D398" s="68"/>
    </row>
    <row r="399" spans="1:4" ht="14.25">
      <c r="A399" s="68"/>
      <c r="B399" s="68"/>
      <c r="C399" s="68"/>
      <c r="D399" s="68"/>
    </row>
    <row r="400" spans="1:4" ht="14.25">
      <c r="A400" s="68"/>
      <c r="B400" s="68"/>
      <c r="C400" s="68"/>
      <c r="D400" s="68"/>
    </row>
    <row r="401" spans="1:4" ht="14.25">
      <c r="A401" s="68"/>
      <c r="B401" s="68"/>
      <c r="C401" s="68"/>
      <c r="D401" s="68"/>
    </row>
    <row r="402" spans="1:4" ht="14.25">
      <c r="A402" s="68"/>
      <c r="B402" s="68"/>
      <c r="C402" s="68"/>
      <c r="D402" s="68"/>
    </row>
    <row r="403" spans="1:4" ht="14.25">
      <c r="A403" s="68"/>
      <c r="B403" s="68"/>
      <c r="C403" s="68"/>
      <c r="D403" s="68"/>
    </row>
    <row r="404" spans="1:4" ht="14.25">
      <c r="A404" s="68"/>
      <c r="B404" s="68"/>
      <c r="C404" s="68"/>
      <c r="D404" s="68"/>
    </row>
    <row r="405" spans="1:4" ht="14.25">
      <c r="A405" s="68"/>
      <c r="B405" s="68"/>
      <c r="C405" s="68"/>
      <c r="D405" s="68"/>
    </row>
    <row r="406" spans="1:4" ht="14.25">
      <c r="A406" s="68"/>
      <c r="B406" s="68"/>
      <c r="C406" s="68"/>
      <c r="D406" s="68"/>
    </row>
    <row r="407" spans="1:4" ht="14.25">
      <c r="A407" s="68"/>
      <c r="B407" s="68"/>
      <c r="C407" s="68"/>
      <c r="D407" s="68"/>
    </row>
    <row r="408" spans="1:4" ht="14.25">
      <c r="A408" s="68"/>
      <c r="B408" s="68"/>
      <c r="C408" s="68"/>
      <c r="D408" s="68"/>
    </row>
    <row r="409" spans="1:4" ht="14.25">
      <c r="A409" s="68"/>
      <c r="B409" s="68"/>
      <c r="C409" s="68"/>
      <c r="D409" s="68"/>
    </row>
    <row r="410" spans="1:4" ht="14.25">
      <c r="A410" s="68"/>
      <c r="B410" s="68"/>
      <c r="C410" s="68"/>
      <c r="D410" s="68"/>
    </row>
    <row r="411" spans="1:4" ht="14.25">
      <c r="A411" s="68"/>
      <c r="B411" s="68"/>
      <c r="C411" s="68"/>
      <c r="D411" s="68"/>
    </row>
    <row r="412" spans="1:4" ht="14.25">
      <c r="A412" s="68"/>
      <c r="B412" s="68"/>
      <c r="C412" s="68"/>
      <c r="D412" s="68"/>
    </row>
    <row r="413" spans="1:4" ht="14.25">
      <c r="A413" s="68"/>
      <c r="B413" s="68"/>
      <c r="C413" s="68"/>
      <c r="D413" s="68"/>
    </row>
    <row r="414" spans="1:4" ht="14.25">
      <c r="A414" s="68"/>
      <c r="B414" s="68"/>
      <c r="C414" s="68"/>
      <c r="D414" s="68"/>
    </row>
    <row r="415" spans="1:4" ht="14.25">
      <c r="A415" s="68"/>
      <c r="B415" s="68"/>
      <c r="C415" s="68"/>
      <c r="D415" s="68"/>
    </row>
    <row r="416" spans="1:4" ht="14.25">
      <c r="A416" s="68"/>
      <c r="B416" s="68"/>
      <c r="C416" s="68"/>
      <c r="D416" s="68"/>
    </row>
    <row r="417" spans="1:4" ht="14.25">
      <c r="A417" s="68"/>
      <c r="B417" s="68"/>
      <c r="C417" s="68"/>
      <c r="D417" s="68"/>
    </row>
    <row r="418" spans="1:4" ht="14.25">
      <c r="A418" s="68"/>
      <c r="B418" s="68"/>
      <c r="C418" s="68"/>
      <c r="D418" s="68"/>
    </row>
    <row r="419" spans="1:4" ht="14.25">
      <c r="A419" s="68"/>
      <c r="B419" s="68"/>
      <c r="C419" s="68"/>
      <c r="D419" s="68"/>
    </row>
    <row r="420" spans="1:4" ht="14.25">
      <c r="A420" s="68"/>
      <c r="B420" s="68"/>
      <c r="C420" s="68"/>
      <c r="D420" s="68"/>
    </row>
    <row r="421" spans="1:4" ht="14.25">
      <c r="A421" s="68"/>
      <c r="B421" s="68"/>
      <c r="C421" s="68"/>
      <c r="D421" s="68"/>
    </row>
    <row r="422" spans="1:4" ht="14.25">
      <c r="A422" s="68"/>
      <c r="B422" s="68"/>
      <c r="C422" s="68"/>
      <c r="D422" s="68"/>
    </row>
    <row r="423" spans="1:4" ht="14.25">
      <c r="A423" s="68"/>
      <c r="B423" s="68"/>
      <c r="C423" s="68"/>
      <c r="D423" s="68"/>
    </row>
    <row r="424" spans="1:4" ht="14.25">
      <c r="A424" s="68"/>
      <c r="B424" s="68"/>
      <c r="C424" s="68"/>
      <c r="D424" s="68"/>
    </row>
    <row r="425" spans="1:4" ht="14.25">
      <c r="A425" s="68"/>
      <c r="B425" s="68"/>
      <c r="C425" s="68"/>
      <c r="D425" s="68"/>
    </row>
    <row r="426" spans="1:4" ht="14.25">
      <c r="A426" s="68"/>
      <c r="B426" s="68"/>
      <c r="C426" s="68"/>
      <c r="D426" s="68"/>
    </row>
    <row r="427" spans="1:4" ht="14.25">
      <c r="A427" s="68"/>
      <c r="B427" s="68"/>
      <c r="C427" s="68"/>
      <c r="D427" s="68"/>
    </row>
    <row r="428" spans="1:4" ht="14.25">
      <c r="A428" s="68"/>
      <c r="B428" s="68"/>
      <c r="C428" s="68"/>
      <c r="D428" s="68"/>
    </row>
    <row r="429" spans="1:4" ht="14.25">
      <c r="A429" s="68"/>
      <c r="B429" s="68"/>
      <c r="C429" s="68"/>
      <c r="D429" s="68"/>
    </row>
    <row r="430" spans="1:4" ht="14.25">
      <c r="A430" s="68"/>
      <c r="B430" s="68"/>
      <c r="C430" s="68"/>
      <c r="D430" s="68"/>
    </row>
    <row r="431" spans="1:4" ht="14.25">
      <c r="A431" s="68"/>
      <c r="B431" s="68"/>
      <c r="C431" s="68"/>
      <c r="D431" s="68"/>
    </row>
    <row r="432" spans="1:4" ht="14.25">
      <c r="A432" s="68"/>
      <c r="B432" s="68"/>
      <c r="C432" s="68"/>
      <c r="D432" s="68"/>
    </row>
    <row r="433" spans="1:4" ht="14.25">
      <c r="A433" s="68"/>
      <c r="B433" s="68"/>
      <c r="C433" s="68"/>
      <c r="D433" s="68"/>
    </row>
    <row r="434" spans="1:4" ht="14.25">
      <c r="A434" s="68"/>
      <c r="B434" s="68"/>
      <c r="C434" s="68"/>
      <c r="D434" s="68"/>
    </row>
    <row r="435" spans="1:4" ht="14.25">
      <c r="A435" s="68"/>
      <c r="B435" s="68"/>
      <c r="C435" s="68"/>
      <c r="D435" s="68"/>
    </row>
    <row r="436" spans="1:4" ht="14.25">
      <c r="A436" s="68"/>
      <c r="B436" s="68"/>
      <c r="C436" s="68"/>
      <c r="D436" s="68"/>
    </row>
    <row r="437" spans="1:4" ht="14.25">
      <c r="A437" s="68"/>
      <c r="B437" s="68"/>
      <c r="C437" s="68"/>
      <c r="D437" s="68"/>
    </row>
    <row r="438" spans="1:4" ht="14.25">
      <c r="A438" s="68"/>
      <c r="B438" s="68"/>
      <c r="C438" s="68"/>
      <c r="D438" s="68"/>
    </row>
    <row r="439" spans="1:4" ht="14.25">
      <c r="A439" s="68"/>
      <c r="B439" s="68"/>
      <c r="C439" s="68"/>
      <c r="D439" s="68"/>
    </row>
    <row r="440" spans="1:4" ht="14.25">
      <c r="A440" s="68"/>
      <c r="B440" s="68"/>
      <c r="C440" s="68"/>
      <c r="D440" s="68"/>
    </row>
    <row r="441" spans="1:4" ht="14.25">
      <c r="A441" s="68"/>
      <c r="B441" s="68"/>
      <c r="C441" s="68"/>
      <c r="D441" s="68"/>
    </row>
    <row r="442" spans="1:4" ht="14.25">
      <c r="A442" s="68"/>
      <c r="B442" s="68"/>
      <c r="C442" s="68"/>
      <c r="D442" s="68"/>
    </row>
    <row r="443" spans="1:4" ht="14.25">
      <c r="A443" s="68"/>
      <c r="B443" s="68"/>
      <c r="C443" s="68"/>
      <c r="D443" s="68"/>
    </row>
    <row r="444" spans="1:4" ht="14.25">
      <c r="A444" s="68"/>
      <c r="B444" s="68"/>
      <c r="C444" s="68"/>
      <c r="D444" s="68"/>
    </row>
    <row r="445" spans="1:4" ht="14.25">
      <c r="A445" s="68"/>
      <c r="B445" s="68"/>
      <c r="C445" s="68"/>
      <c r="D445" s="68"/>
    </row>
    <row r="446" spans="1:4" ht="14.25">
      <c r="A446" s="68"/>
      <c r="B446" s="68"/>
      <c r="C446" s="68"/>
      <c r="D446" s="68"/>
    </row>
    <row r="447" spans="1:4" ht="14.25">
      <c r="A447" s="68"/>
      <c r="B447" s="68"/>
      <c r="C447" s="68"/>
      <c r="D447" s="68"/>
    </row>
    <row r="448" spans="1:4" ht="14.25">
      <c r="A448" s="68"/>
      <c r="B448" s="68"/>
      <c r="C448" s="68"/>
      <c r="D448" s="68"/>
    </row>
    <row r="449" spans="1:4" ht="14.25">
      <c r="A449" s="68"/>
      <c r="B449" s="68"/>
      <c r="C449" s="68"/>
      <c r="D449" s="68"/>
    </row>
    <row r="450" spans="1:4" ht="14.25">
      <c r="A450" s="68"/>
      <c r="B450" s="68"/>
      <c r="C450" s="68"/>
      <c r="D450" s="68"/>
    </row>
    <row r="451" spans="1:4" ht="14.25">
      <c r="A451" s="68"/>
      <c r="B451" s="68"/>
      <c r="C451" s="68"/>
      <c r="D451" s="68"/>
    </row>
    <row r="452" spans="1:4" ht="14.25">
      <c r="A452" s="68"/>
      <c r="B452" s="68"/>
      <c r="C452" s="68"/>
      <c r="D452" s="68"/>
    </row>
    <row r="453" spans="1:4" ht="14.25">
      <c r="A453" s="68"/>
      <c r="B453" s="68"/>
      <c r="C453" s="68"/>
      <c r="D453" s="68"/>
    </row>
    <row r="454" spans="1:4" ht="14.25">
      <c r="A454" s="68"/>
      <c r="B454" s="68"/>
      <c r="C454" s="68"/>
      <c r="D454" s="68"/>
    </row>
    <row r="455" spans="1:4" ht="14.25">
      <c r="A455" s="68"/>
      <c r="B455" s="68"/>
      <c r="C455" s="68"/>
      <c r="D455" s="68"/>
    </row>
    <row r="456" spans="1:4" ht="14.25">
      <c r="A456" s="68"/>
      <c r="B456" s="68"/>
      <c r="C456" s="68"/>
      <c r="D456" s="68"/>
    </row>
    <row r="457" spans="1:4" ht="14.25">
      <c r="A457" s="68"/>
      <c r="B457" s="68"/>
      <c r="C457" s="68"/>
      <c r="D457" s="68"/>
    </row>
    <row r="458" spans="1:4" ht="14.25">
      <c r="A458" s="68"/>
      <c r="B458" s="68"/>
      <c r="C458" s="68"/>
      <c r="D458" s="68"/>
    </row>
    <row r="459" spans="1:4" ht="14.25">
      <c r="A459" s="68"/>
      <c r="B459" s="68"/>
      <c r="C459" s="68"/>
      <c r="D459" s="68"/>
    </row>
    <row r="460" spans="1:4" ht="14.25">
      <c r="A460" s="68"/>
      <c r="B460" s="68"/>
      <c r="C460" s="68"/>
      <c r="D460" s="68"/>
    </row>
    <row r="461" spans="1:4" ht="14.25">
      <c r="A461" s="68"/>
      <c r="B461" s="68"/>
      <c r="C461" s="68"/>
      <c r="D461" s="68"/>
    </row>
    <row r="462" spans="1:4" ht="14.25">
      <c r="A462" s="68"/>
      <c r="B462" s="68"/>
      <c r="C462" s="68"/>
      <c r="D462" s="68"/>
    </row>
    <row r="463" spans="1:4" ht="14.25">
      <c r="A463" s="68"/>
      <c r="B463" s="68"/>
      <c r="C463" s="68"/>
      <c r="D463" s="68"/>
    </row>
    <row r="464" spans="1:4" ht="14.25">
      <c r="A464" s="68"/>
      <c r="B464" s="68"/>
      <c r="C464" s="68"/>
      <c r="D464" s="68"/>
    </row>
    <row r="465" spans="1:4" ht="14.25">
      <c r="A465" s="68"/>
      <c r="B465" s="68"/>
      <c r="C465" s="68"/>
      <c r="D465" s="68"/>
    </row>
    <row r="466" spans="1:4" ht="14.25">
      <c r="A466" s="68"/>
      <c r="B466" s="68"/>
      <c r="C466" s="68"/>
      <c r="D466" s="68"/>
    </row>
    <row r="467" spans="1:4" ht="14.25">
      <c r="A467" s="68"/>
      <c r="B467" s="68"/>
      <c r="C467" s="68"/>
      <c r="D467" s="68"/>
    </row>
    <row r="468" spans="1:4" ht="14.25">
      <c r="A468" s="68"/>
      <c r="B468" s="68"/>
      <c r="C468" s="68"/>
      <c r="D468" s="68"/>
    </row>
    <row r="469" spans="1:4" ht="14.25">
      <c r="A469" s="68"/>
      <c r="B469" s="68"/>
      <c r="C469" s="68"/>
      <c r="D469" s="68"/>
    </row>
    <row r="470" spans="1:4" ht="14.25">
      <c r="A470" s="68"/>
      <c r="B470" s="68"/>
      <c r="C470" s="68"/>
      <c r="D470" s="68"/>
    </row>
    <row r="471" spans="1:4" ht="14.25">
      <c r="A471" s="68"/>
      <c r="B471" s="68"/>
      <c r="C471" s="68"/>
      <c r="D471" s="68"/>
    </row>
    <row r="472" spans="1:4" ht="14.25">
      <c r="A472" s="68"/>
      <c r="B472" s="68"/>
      <c r="C472" s="68"/>
      <c r="D472" s="68"/>
    </row>
    <row r="473" spans="1:4" ht="14.25">
      <c r="A473" s="68"/>
      <c r="B473" s="68"/>
      <c r="C473" s="68"/>
      <c r="D473" s="68"/>
    </row>
    <row r="474" spans="1:4" ht="14.25">
      <c r="A474" s="68"/>
      <c r="B474" s="68"/>
      <c r="C474" s="68"/>
      <c r="D474" s="68"/>
    </row>
    <row r="475" spans="1:4" ht="14.25">
      <c r="A475" s="68"/>
      <c r="B475" s="68"/>
      <c r="C475" s="68"/>
      <c r="D475" s="68"/>
    </row>
    <row r="476" spans="1:4" ht="14.25">
      <c r="A476" s="68"/>
      <c r="B476" s="68"/>
      <c r="C476" s="68"/>
      <c r="D476" s="68"/>
    </row>
    <row r="477" spans="1:4" ht="14.25">
      <c r="A477" s="68"/>
      <c r="B477" s="68"/>
      <c r="C477" s="68"/>
      <c r="D477" s="68"/>
    </row>
    <row r="478" spans="1:4" ht="14.25">
      <c r="A478" s="68"/>
      <c r="B478" s="68"/>
      <c r="C478" s="68"/>
      <c r="D478" s="68"/>
    </row>
    <row r="479" spans="1:4" ht="14.25">
      <c r="A479" s="68"/>
      <c r="B479" s="68"/>
      <c r="C479" s="68"/>
      <c r="D479" s="68"/>
    </row>
    <row r="480" spans="1:4" ht="14.25">
      <c r="A480" s="68"/>
      <c r="B480" s="68"/>
      <c r="C480" s="68"/>
      <c r="D480" s="68"/>
    </row>
    <row r="481" spans="1:4" ht="14.25">
      <c r="A481" s="68"/>
      <c r="B481" s="68"/>
      <c r="C481" s="68"/>
      <c r="D481" s="68"/>
    </row>
    <row r="482" spans="1:4" ht="14.25">
      <c r="A482" s="68"/>
      <c r="B482" s="68"/>
      <c r="C482" s="68"/>
      <c r="D482" s="68"/>
    </row>
    <row r="483" spans="1:4" ht="14.25">
      <c r="A483" s="68"/>
      <c r="B483" s="68"/>
      <c r="C483" s="68"/>
      <c r="D483" s="68"/>
    </row>
    <row r="484" spans="1:4" ht="14.25">
      <c r="A484" s="68"/>
      <c r="B484" s="68"/>
      <c r="C484" s="68"/>
      <c r="D484" s="68"/>
    </row>
    <row r="485" spans="1:4" ht="14.25">
      <c r="A485" s="68"/>
      <c r="B485" s="68"/>
      <c r="C485" s="68"/>
      <c r="D485" s="68"/>
    </row>
    <row r="486" spans="1:4" ht="14.25">
      <c r="A486" s="68"/>
      <c r="B486" s="68"/>
      <c r="C486" s="68"/>
      <c r="D486" s="68"/>
    </row>
    <row r="487" spans="1:4" ht="14.25">
      <c r="A487" s="68"/>
      <c r="B487" s="68"/>
      <c r="C487" s="68"/>
      <c r="D487" s="68"/>
    </row>
    <row r="488" spans="1:4" ht="14.25">
      <c r="A488" s="68"/>
      <c r="B488" s="68"/>
      <c r="C488" s="68"/>
      <c r="D488" s="68"/>
    </row>
    <row r="489" spans="1:4" ht="14.25">
      <c r="A489" s="68"/>
      <c r="B489" s="68"/>
      <c r="C489" s="68"/>
      <c r="D489" s="68"/>
    </row>
    <row r="490" spans="1:4" ht="14.25">
      <c r="A490" s="68"/>
      <c r="B490" s="68"/>
      <c r="C490" s="68"/>
      <c r="D490" s="68"/>
    </row>
    <row r="491" spans="1:4" ht="14.25">
      <c r="A491" s="68"/>
      <c r="B491" s="68"/>
      <c r="C491" s="68"/>
      <c r="D491" s="68"/>
    </row>
    <row r="492" spans="1:4" ht="14.25">
      <c r="A492" s="68"/>
      <c r="B492" s="68"/>
      <c r="C492" s="68"/>
      <c r="D492" s="68"/>
    </row>
    <row r="493" spans="1:4" ht="14.25">
      <c r="A493" s="68"/>
      <c r="B493" s="68"/>
      <c r="C493" s="68"/>
      <c r="D493" s="68"/>
    </row>
    <row r="494" spans="1:4" ht="14.25">
      <c r="A494" s="68"/>
      <c r="B494" s="68"/>
      <c r="C494" s="68"/>
      <c r="D494" s="68"/>
    </row>
    <row r="495" spans="1:4" ht="14.25">
      <c r="A495" s="68"/>
      <c r="B495" s="68"/>
      <c r="C495" s="68"/>
      <c r="D495" s="68"/>
    </row>
    <row r="496" spans="1:4" ht="14.25">
      <c r="A496" s="68"/>
      <c r="B496" s="68"/>
      <c r="C496" s="68"/>
      <c r="D496" s="68"/>
    </row>
    <row r="497" spans="1:4" ht="14.25">
      <c r="A497" s="68"/>
      <c r="B497" s="68"/>
      <c r="C497" s="68"/>
      <c r="D497" s="68"/>
    </row>
    <row r="498" spans="1:4" ht="14.25">
      <c r="A498" s="68"/>
      <c r="B498" s="68"/>
      <c r="C498" s="68"/>
      <c r="D498" s="68"/>
    </row>
    <row r="499" spans="1:4" ht="14.25">
      <c r="A499" s="68"/>
      <c r="B499" s="68"/>
      <c r="C499" s="68"/>
      <c r="D499" s="68"/>
    </row>
    <row r="500" spans="1:4" ht="14.25">
      <c r="A500" s="68"/>
      <c r="B500" s="68"/>
      <c r="C500" s="68"/>
      <c r="D500" s="68"/>
    </row>
    <row r="501" spans="1:4" ht="14.25">
      <c r="A501" s="68"/>
      <c r="B501" s="68"/>
      <c r="C501" s="68"/>
      <c r="D501" s="68"/>
    </row>
    <row r="502" spans="1:4" ht="14.25">
      <c r="A502" s="68"/>
      <c r="B502" s="68"/>
      <c r="C502" s="68"/>
      <c r="D502" s="68"/>
    </row>
    <row r="503" spans="1:4" ht="14.25">
      <c r="A503" s="68"/>
      <c r="B503" s="68"/>
      <c r="C503" s="68"/>
      <c r="D503" s="68"/>
    </row>
    <row r="504" spans="1:4" ht="14.25">
      <c r="A504" s="68"/>
      <c r="B504" s="68"/>
      <c r="C504" s="68"/>
      <c r="D504" s="68"/>
    </row>
    <row r="505" spans="1:4" ht="14.25">
      <c r="A505" s="68"/>
      <c r="B505" s="68"/>
      <c r="C505" s="68"/>
      <c r="D505" s="68"/>
    </row>
    <row r="506" spans="1:4" ht="14.25">
      <c r="A506" s="68"/>
      <c r="B506" s="68"/>
      <c r="C506" s="68"/>
      <c r="D506" s="68"/>
    </row>
    <row r="507" spans="1:4" ht="14.25">
      <c r="A507" s="68"/>
      <c r="B507" s="68"/>
      <c r="C507" s="68"/>
      <c r="D507" s="68"/>
    </row>
    <row r="508" spans="1:4" ht="14.25">
      <c r="A508" s="68"/>
      <c r="B508" s="68"/>
      <c r="C508" s="68"/>
      <c r="D508" s="68"/>
    </row>
    <row r="509" spans="1:4" ht="14.25">
      <c r="A509" s="68"/>
      <c r="B509" s="68"/>
      <c r="C509" s="68"/>
      <c r="D509" s="68"/>
    </row>
    <row r="510" spans="1:4" ht="14.25">
      <c r="A510" s="68"/>
      <c r="B510" s="68"/>
      <c r="C510" s="68"/>
      <c r="D510" s="68"/>
    </row>
    <row r="511" spans="1:4" ht="14.25">
      <c r="A511" s="68"/>
      <c r="B511" s="68"/>
      <c r="C511" s="68"/>
      <c r="D511" s="68"/>
    </row>
    <row r="512" spans="1:4" ht="14.25">
      <c r="A512" s="68"/>
      <c r="B512" s="68"/>
      <c r="C512" s="68"/>
      <c r="D512" s="68"/>
    </row>
    <row r="513" spans="1:4" ht="14.25">
      <c r="A513" s="68"/>
      <c r="B513" s="68"/>
      <c r="C513" s="68"/>
      <c r="D513" s="68"/>
    </row>
    <row r="514" spans="1:4" ht="14.25">
      <c r="A514" s="68"/>
      <c r="B514" s="68"/>
      <c r="C514" s="68"/>
      <c r="D514" s="68"/>
    </row>
    <row r="515" spans="1:4" ht="14.25">
      <c r="A515" s="68"/>
      <c r="B515" s="68"/>
      <c r="C515" s="68"/>
      <c r="D515" s="68"/>
    </row>
    <row r="516" spans="1:4" ht="14.25">
      <c r="A516" s="68"/>
      <c r="B516" s="68"/>
      <c r="C516" s="68"/>
      <c r="D516" s="68"/>
    </row>
    <row r="517" spans="1:4" ht="14.25">
      <c r="A517" s="68"/>
      <c r="B517" s="68"/>
      <c r="C517" s="68"/>
      <c r="D517" s="68"/>
    </row>
    <row r="518" spans="1:4" ht="14.25">
      <c r="A518" s="68"/>
      <c r="B518" s="68"/>
      <c r="C518" s="68"/>
      <c r="D518" s="68"/>
    </row>
    <row r="519" spans="1:4" ht="14.25">
      <c r="A519" s="68"/>
      <c r="B519" s="68"/>
      <c r="C519" s="68"/>
      <c r="D519" s="68"/>
    </row>
    <row r="520" spans="1:4" ht="14.25">
      <c r="A520" s="68"/>
      <c r="B520" s="68"/>
      <c r="C520" s="68"/>
      <c r="D520" s="68"/>
    </row>
    <row r="521" spans="1:4" ht="14.25">
      <c r="A521" s="68"/>
      <c r="B521" s="68"/>
      <c r="C521" s="68"/>
      <c r="D521" s="68"/>
    </row>
    <row r="522" spans="1:4" ht="14.25">
      <c r="A522" s="68"/>
      <c r="B522" s="68"/>
      <c r="C522" s="68"/>
      <c r="D522" s="68"/>
    </row>
    <row r="523" spans="1:4" ht="14.25">
      <c r="A523" s="68"/>
      <c r="B523" s="68"/>
      <c r="C523" s="68"/>
      <c r="D523" s="68"/>
    </row>
    <row r="524" spans="1:4" ht="14.25">
      <c r="A524" s="68"/>
      <c r="B524" s="68"/>
      <c r="C524" s="68"/>
      <c r="D524" s="68"/>
    </row>
    <row r="525" spans="1:4" ht="14.25">
      <c r="A525" s="68"/>
      <c r="B525" s="68"/>
      <c r="C525" s="68"/>
      <c r="D525" s="68"/>
    </row>
    <row r="526" spans="1:4" ht="14.25">
      <c r="A526" s="68"/>
      <c r="B526" s="68"/>
      <c r="C526" s="68"/>
      <c r="D526" s="68"/>
    </row>
    <row r="527" spans="1:4" ht="14.25">
      <c r="A527" s="68"/>
      <c r="B527" s="68"/>
      <c r="C527" s="68"/>
      <c r="D527" s="68"/>
    </row>
    <row r="528" spans="1:4" ht="14.25">
      <c r="A528" s="68"/>
      <c r="B528" s="68"/>
      <c r="C528" s="68"/>
      <c r="D528" s="68"/>
    </row>
    <row r="529" spans="1:4" ht="14.25">
      <c r="A529" s="68"/>
      <c r="B529" s="68"/>
      <c r="C529" s="68"/>
      <c r="D529" s="68"/>
    </row>
    <row r="530" spans="1:4" ht="14.25">
      <c r="A530" s="68"/>
      <c r="B530" s="68"/>
      <c r="C530" s="68"/>
      <c r="D530" s="68"/>
    </row>
    <row r="531" spans="1:4" ht="14.25">
      <c r="A531" s="68"/>
      <c r="B531" s="68"/>
      <c r="C531" s="68"/>
      <c r="D531" s="68"/>
    </row>
    <row r="532" spans="1:4" ht="14.25">
      <c r="A532" s="68"/>
      <c r="B532" s="68"/>
      <c r="C532" s="68"/>
      <c r="D532" s="68"/>
    </row>
    <row r="533" spans="1:4" ht="14.25">
      <c r="A533" s="68"/>
      <c r="B533" s="68"/>
      <c r="C533" s="68"/>
      <c r="D533" s="68"/>
    </row>
    <row r="534" spans="1:4" ht="14.25">
      <c r="A534" s="68"/>
      <c r="B534" s="68"/>
      <c r="C534" s="68"/>
      <c r="D534" s="68"/>
    </row>
    <row r="535" spans="1:4" ht="14.25">
      <c r="A535" s="68"/>
      <c r="B535" s="68"/>
      <c r="C535" s="68"/>
      <c r="D535" s="68"/>
    </row>
    <row r="536" spans="1:4" ht="14.25">
      <c r="A536" s="68"/>
      <c r="B536" s="68"/>
      <c r="C536" s="68"/>
      <c r="D536" s="68"/>
    </row>
    <row r="537" spans="1:4" ht="14.25">
      <c r="A537" s="68"/>
      <c r="B537" s="68"/>
      <c r="C537" s="68"/>
      <c r="D537" s="68"/>
    </row>
    <row r="538" spans="1:4" ht="14.25">
      <c r="A538" s="68"/>
      <c r="B538" s="68"/>
      <c r="C538" s="68"/>
      <c r="D538" s="68"/>
    </row>
    <row r="539" spans="1:4" ht="14.25">
      <c r="A539" s="68"/>
      <c r="B539" s="68"/>
      <c r="C539" s="68"/>
      <c r="D539" s="68"/>
    </row>
    <row r="540" spans="1:4" ht="14.25">
      <c r="A540" s="68"/>
      <c r="B540" s="68"/>
      <c r="C540" s="68"/>
      <c r="D540" s="68"/>
    </row>
    <row r="541" spans="1:4" ht="14.25">
      <c r="A541" s="68"/>
      <c r="B541" s="68"/>
      <c r="C541" s="68"/>
      <c r="D541" s="68"/>
    </row>
    <row r="542" spans="1:4" ht="14.25">
      <c r="A542" s="68"/>
      <c r="B542" s="68"/>
      <c r="C542" s="68"/>
      <c r="D542" s="68"/>
    </row>
    <row r="543" spans="1:4" ht="14.25">
      <c r="A543" s="68"/>
      <c r="B543" s="68"/>
      <c r="C543" s="68"/>
      <c r="D543" s="68"/>
    </row>
    <row r="544" spans="1:4" ht="14.25">
      <c r="A544" s="68"/>
      <c r="B544" s="68"/>
      <c r="C544" s="68"/>
      <c r="D544" s="68"/>
    </row>
    <row r="545" spans="1:4" ht="14.25">
      <c r="A545" s="68"/>
      <c r="B545" s="68"/>
      <c r="C545" s="68"/>
      <c r="D545" s="68"/>
    </row>
    <row r="546" spans="1:4" ht="14.25">
      <c r="A546" s="68"/>
      <c r="B546" s="68"/>
      <c r="C546" s="68"/>
      <c r="D546" s="68"/>
    </row>
    <row r="547" spans="1:4" ht="14.25">
      <c r="A547" s="68"/>
      <c r="B547" s="68"/>
      <c r="C547" s="68"/>
      <c r="D547" s="68"/>
    </row>
    <row r="548" spans="1:4" ht="14.25">
      <c r="A548" s="68"/>
      <c r="B548" s="68"/>
      <c r="C548" s="68"/>
      <c r="D548" s="68"/>
    </row>
    <row r="549" spans="1:4" ht="14.25">
      <c r="A549" s="68"/>
      <c r="B549" s="68"/>
      <c r="C549" s="68"/>
      <c r="D549" s="68"/>
    </row>
    <row r="550" spans="1:4" ht="14.25">
      <c r="A550" s="68"/>
      <c r="B550" s="68"/>
      <c r="C550" s="68"/>
      <c r="D550" s="68"/>
    </row>
    <row r="551" spans="1:4" ht="14.25">
      <c r="A551" s="68"/>
      <c r="B551" s="68"/>
      <c r="C551" s="68"/>
      <c r="D551" s="68"/>
    </row>
    <row r="552" spans="1:4" ht="14.25">
      <c r="A552" s="68"/>
      <c r="B552" s="68"/>
      <c r="C552" s="68"/>
      <c r="D552" s="68"/>
    </row>
    <row r="553" spans="1:4" ht="14.25">
      <c r="A553" s="68"/>
      <c r="B553" s="68"/>
      <c r="C553" s="68"/>
      <c r="D553" s="68"/>
    </row>
    <row r="554" spans="1:4" ht="14.25">
      <c r="A554" s="68"/>
      <c r="B554" s="68"/>
      <c r="C554" s="68"/>
      <c r="D554" s="68"/>
    </row>
    <row r="555" spans="1:4" ht="14.25">
      <c r="A555" s="68"/>
      <c r="B555" s="68"/>
      <c r="C555" s="68"/>
      <c r="D555" s="68"/>
    </row>
    <row r="556" spans="1:4" ht="14.25">
      <c r="A556" s="68"/>
      <c r="B556" s="68"/>
      <c r="C556" s="68"/>
      <c r="D556" s="68"/>
    </row>
    <row r="557" spans="1:4" ht="14.25">
      <c r="A557" s="68"/>
      <c r="B557" s="68"/>
      <c r="C557" s="68"/>
      <c r="D557" s="68"/>
    </row>
    <row r="558" spans="1:4" ht="14.25">
      <c r="A558" s="68"/>
      <c r="B558" s="68"/>
      <c r="C558" s="68"/>
      <c r="D558" s="68"/>
    </row>
    <row r="559" spans="1:4" ht="14.25">
      <c r="A559" s="68"/>
      <c r="B559" s="68"/>
      <c r="C559" s="68"/>
      <c r="D559" s="68"/>
    </row>
    <row r="560" spans="1:4" ht="14.25">
      <c r="A560" s="68"/>
      <c r="B560" s="68"/>
      <c r="C560" s="68"/>
      <c r="D560" s="68"/>
    </row>
    <row r="561" spans="1:4" ht="14.25">
      <c r="A561" s="68"/>
      <c r="B561" s="68"/>
      <c r="C561" s="68"/>
      <c r="D561" s="68"/>
    </row>
    <row r="562" spans="1:4" ht="14.25">
      <c r="A562" s="68"/>
      <c r="B562" s="68"/>
      <c r="C562" s="68"/>
      <c r="D562" s="68"/>
    </row>
    <row r="563" spans="1:4" ht="14.25">
      <c r="A563" s="68"/>
      <c r="B563" s="68"/>
      <c r="C563" s="68"/>
      <c r="D563" s="68"/>
    </row>
    <row r="564" spans="1:4" ht="14.25">
      <c r="A564" s="68"/>
      <c r="B564" s="68"/>
      <c r="C564" s="68"/>
      <c r="D564" s="68"/>
    </row>
    <row r="565" spans="1:4" ht="14.25">
      <c r="A565" s="68"/>
      <c r="B565" s="68"/>
      <c r="C565" s="68"/>
      <c r="D565" s="68"/>
    </row>
    <row r="566" spans="1:4" ht="14.25">
      <c r="A566" s="68"/>
      <c r="B566" s="68"/>
      <c r="C566" s="68"/>
      <c r="D566" s="68"/>
    </row>
    <row r="567" spans="1:4" ht="14.25">
      <c r="A567" s="68"/>
      <c r="B567" s="68"/>
      <c r="C567" s="68"/>
      <c r="D567" s="68"/>
    </row>
    <row r="568" spans="1:4" ht="14.25">
      <c r="A568" s="68"/>
      <c r="B568" s="68"/>
      <c r="C568" s="68"/>
      <c r="D568" s="68"/>
    </row>
    <row r="569" spans="1:4" ht="14.25">
      <c r="A569" s="68"/>
      <c r="B569" s="68"/>
      <c r="C569" s="68"/>
      <c r="D569" s="68"/>
    </row>
    <row r="570" spans="1:4" ht="14.25">
      <c r="A570" s="68"/>
      <c r="B570" s="68"/>
      <c r="C570" s="68"/>
      <c r="D570" s="68"/>
    </row>
    <row r="571" spans="1:4" ht="14.25">
      <c r="A571" s="68"/>
      <c r="B571" s="68"/>
      <c r="C571" s="68"/>
      <c r="D571" s="68"/>
    </row>
    <row r="572" spans="1:4" ht="14.25">
      <c r="A572" s="68"/>
      <c r="B572" s="68"/>
      <c r="C572" s="68"/>
      <c r="D572" s="68"/>
    </row>
    <row r="573" spans="1:4" ht="14.25">
      <c r="A573" s="68"/>
      <c r="B573" s="68"/>
      <c r="C573" s="68"/>
      <c r="D573" s="68"/>
    </row>
    <row r="574" spans="1:4" ht="14.25">
      <c r="A574" s="68"/>
      <c r="B574" s="68"/>
      <c r="C574" s="68"/>
      <c r="D574" s="68"/>
    </row>
    <row r="575" spans="1:4" ht="14.25">
      <c r="A575" s="68"/>
      <c r="B575" s="68"/>
      <c r="C575" s="68"/>
      <c r="D575" s="68"/>
    </row>
    <row r="576" spans="1:4" ht="14.25">
      <c r="A576" s="68"/>
      <c r="B576" s="68"/>
      <c r="C576" s="68"/>
      <c r="D576" s="68"/>
    </row>
    <row r="577" spans="1:4" ht="14.25">
      <c r="A577" s="68"/>
      <c r="B577" s="68"/>
      <c r="C577" s="68"/>
      <c r="D577" s="68"/>
    </row>
    <row r="578" spans="1:4" ht="14.25">
      <c r="A578" s="68"/>
      <c r="B578" s="68"/>
      <c r="C578" s="68"/>
      <c r="D578" s="68"/>
    </row>
    <row r="579" spans="1:4" ht="14.25">
      <c r="A579" s="68"/>
      <c r="B579" s="68"/>
      <c r="C579" s="68"/>
      <c r="D579" s="68"/>
    </row>
    <row r="580" spans="1:4" ht="14.25">
      <c r="A580" s="68"/>
      <c r="B580" s="68"/>
      <c r="C580" s="68"/>
      <c r="D580" s="68"/>
    </row>
    <row r="581" spans="1:4" ht="14.25">
      <c r="A581" s="68"/>
      <c r="B581" s="68"/>
      <c r="C581" s="68"/>
      <c r="D581" s="68"/>
    </row>
    <row r="582" spans="1:4" ht="14.25">
      <c r="A582" s="68"/>
      <c r="B582" s="68"/>
      <c r="C582" s="68"/>
      <c r="D582" s="68"/>
    </row>
    <row r="583" spans="1:4" ht="14.25">
      <c r="A583" s="68"/>
      <c r="B583" s="68"/>
      <c r="C583" s="68"/>
      <c r="D583" s="68"/>
    </row>
  </sheetData>
  <sheetProtection/>
  <mergeCells count="11">
    <mergeCell ref="F59:H62"/>
    <mergeCell ref="F3:H14"/>
    <mergeCell ref="F20:H27"/>
    <mergeCell ref="F32:H39"/>
    <mergeCell ref="F43:H47"/>
    <mergeCell ref="F51:H55"/>
    <mergeCell ref="F66:H72"/>
    <mergeCell ref="F81:H93"/>
    <mergeCell ref="F100:H107"/>
    <mergeCell ref="F111:H118"/>
    <mergeCell ref="F123:H13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F6:H15"/>
  <sheetViews>
    <sheetView zoomScale="210" zoomScaleNormal="210" zoomScalePageLayoutView="0" workbookViewId="0" topLeftCell="B1">
      <selection activeCell="F14" sqref="F14"/>
    </sheetView>
  </sheetViews>
  <sheetFormatPr defaultColWidth="9.140625" defaultRowHeight="15"/>
  <sheetData>
    <row r="6" spans="6:8" ht="14.25">
      <c r="F6" t="s">
        <v>224</v>
      </c>
      <c r="H6" t="s">
        <v>225</v>
      </c>
    </row>
    <row r="8" spans="6:8" ht="14.25">
      <c r="F8" t="s">
        <v>226</v>
      </c>
      <c r="H8" t="s">
        <v>227</v>
      </c>
    </row>
    <row r="15" ht="14.25">
      <c r="F15" s="6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82"/>
  <sheetViews>
    <sheetView zoomScale="140" zoomScaleNormal="140" zoomScalePageLayoutView="0" workbookViewId="0" topLeftCell="A1">
      <pane ySplit="1" topLeftCell="A109" activePane="bottomLeft" state="frozen"/>
      <selection pane="topLeft" activeCell="A1" sqref="A1"/>
      <selection pane="bottomLeft" activeCell="F19" sqref="F19"/>
    </sheetView>
  </sheetViews>
  <sheetFormatPr defaultColWidth="9.140625" defaultRowHeight="15"/>
  <cols>
    <col min="1" max="1" width="9.140625" style="16" customWidth="1"/>
    <col min="2" max="2" width="41.57421875" style="16" customWidth="1"/>
    <col min="3" max="4" width="16.57421875" style="16" customWidth="1"/>
    <col min="5" max="5" width="9.140625" style="16" customWidth="1"/>
    <col min="6" max="6" width="14.00390625" style="16" customWidth="1"/>
    <col min="7" max="7" width="9.140625" style="16" customWidth="1"/>
    <col min="8" max="8" width="12.28125" style="16" bestFit="1" customWidth="1"/>
    <col min="9" max="9" width="10.00390625" style="16" bestFit="1" customWidth="1"/>
    <col min="10" max="16384" width="9.140625" style="16" customWidth="1"/>
  </cols>
  <sheetData>
    <row r="1" spans="1:4" ht="21" thickBot="1">
      <c r="A1" s="38" t="s">
        <v>0</v>
      </c>
      <c r="B1" s="39" t="s">
        <v>1</v>
      </c>
      <c r="C1" s="40" t="s">
        <v>2</v>
      </c>
      <c r="D1" s="41" t="s">
        <v>3</v>
      </c>
    </row>
    <row r="2" spans="1:4" ht="15">
      <c r="A2" s="5">
        <v>44686</v>
      </c>
      <c r="B2" s="1" t="s">
        <v>4</v>
      </c>
      <c r="C2" s="2">
        <v>25000</v>
      </c>
      <c r="D2" s="2"/>
    </row>
    <row r="3" spans="1:4" ht="15">
      <c r="A3" s="3"/>
      <c r="B3" s="3" t="s">
        <v>6</v>
      </c>
      <c r="C3" s="4">
        <v>500</v>
      </c>
      <c r="D3" s="4"/>
    </row>
    <row r="4" spans="1:4" ht="15">
      <c r="A4" s="3"/>
      <c r="B4" s="3" t="s">
        <v>7</v>
      </c>
      <c r="C4" s="4">
        <v>4750</v>
      </c>
      <c r="D4" s="4"/>
    </row>
    <row r="5" spans="1:4" ht="15">
      <c r="A5" s="3"/>
      <c r="B5" s="3" t="s">
        <v>5</v>
      </c>
      <c r="C5" s="4"/>
      <c r="D5" s="4">
        <v>1750</v>
      </c>
    </row>
    <row r="6" spans="1:4" ht="15">
      <c r="A6" s="3"/>
      <c r="B6" s="3" t="s">
        <v>8</v>
      </c>
      <c r="C6" s="4"/>
      <c r="D6" s="4">
        <v>28500</v>
      </c>
    </row>
    <row r="7" spans="1:4" ht="15">
      <c r="A7" s="3"/>
      <c r="B7" s="3"/>
      <c r="C7" s="4"/>
      <c r="D7" s="4"/>
    </row>
    <row r="8" spans="1:4" ht="15">
      <c r="A8" s="3"/>
      <c r="B8" s="3" t="s">
        <v>9</v>
      </c>
      <c r="C8" s="4">
        <v>55000</v>
      </c>
      <c r="D8" s="4"/>
    </row>
    <row r="9" spans="1:4" ht="15">
      <c r="A9" s="3"/>
      <c r="B9" s="3" t="s">
        <v>10</v>
      </c>
      <c r="C9" s="4">
        <v>800</v>
      </c>
      <c r="D9" s="4"/>
    </row>
    <row r="10" spans="1:4" ht="15">
      <c r="A10" s="3"/>
      <c r="B10" s="3" t="s">
        <v>11</v>
      </c>
      <c r="C10" s="4">
        <v>11160</v>
      </c>
      <c r="D10" s="4"/>
    </row>
    <row r="11" spans="1:4" ht="15">
      <c r="A11" s="3"/>
      <c r="B11" s="3" t="s">
        <v>8</v>
      </c>
      <c r="C11" s="4"/>
      <c r="D11" s="4">
        <v>66960</v>
      </c>
    </row>
    <row r="12" spans="1:4" ht="15">
      <c r="A12" s="3"/>
      <c r="B12" s="3"/>
      <c r="C12" s="4"/>
      <c r="D12" s="4"/>
    </row>
    <row r="13" spans="1:4" ht="15">
      <c r="A13" s="3"/>
      <c r="B13" s="3" t="s">
        <v>8</v>
      </c>
      <c r="C13" s="4">
        <v>3600</v>
      </c>
      <c r="D13" s="4"/>
    </row>
    <row r="14" spans="1:4" ht="15">
      <c r="A14" s="3"/>
      <c r="B14" s="3" t="s">
        <v>12</v>
      </c>
      <c r="C14" s="4"/>
      <c r="D14" s="4">
        <v>600</v>
      </c>
    </row>
    <row r="15" spans="1:4" ht="15">
      <c r="A15" s="3"/>
      <c r="B15" s="3" t="s">
        <v>13</v>
      </c>
      <c r="C15" s="4"/>
      <c r="D15" s="4">
        <v>3000</v>
      </c>
    </row>
    <row r="16" spans="1:4" ht="15">
      <c r="A16" s="3"/>
      <c r="B16" s="3"/>
      <c r="C16" s="4"/>
      <c r="D16" s="4"/>
    </row>
    <row r="17" spans="1:4" ht="15">
      <c r="A17" s="3"/>
      <c r="B17" s="3" t="s">
        <v>8</v>
      </c>
      <c r="C17" s="4">
        <v>91860</v>
      </c>
      <c r="D17" s="4"/>
    </row>
    <row r="18" spans="1:4" ht="15">
      <c r="A18" s="3"/>
      <c r="B18" s="3" t="s">
        <v>14</v>
      </c>
      <c r="C18" s="4"/>
      <c r="D18" s="4">
        <v>91860</v>
      </c>
    </row>
    <row r="19" spans="1:4" ht="15">
      <c r="A19" s="3"/>
      <c r="B19" s="3"/>
      <c r="C19" s="4"/>
      <c r="D19" s="4"/>
    </row>
    <row r="20" spans="1:4" ht="15">
      <c r="A20" s="3"/>
      <c r="B20" s="3"/>
      <c r="C20" s="4"/>
      <c r="D20" s="4"/>
    </row>
    <row r="21" spans="1:4" ht="15">
      <c r="A21" s="3"/>
      <c r="B21" s="3"/>
      <c r="C21" s="4"/>
      <c r="D21" s="4"/>
    </row>
    <row r="22" spans="1:4" ht="15">
      <c r="A22" s="6">
        <v>44712</v>
      </c>
      <c r="B22" s="3" t="s">
        <v>15</v>
      </c>
      <c r="C22" s="4">
        <v>1200</v>
      </c>
      <c r="D22" s="4"/>
    </row>
    <row r="23" spans="1:4" ht="15">
      <c r="A23" s="3"/>
      <c r="B23" s="3" t="s">
        <v>16</v>
      </c>
      <c r="C23" s="4"/>
      <c r="D23" s="4">
        <v>1200</v>
      </c>
    </row>
    <row r="24" spans="1:4" ht="15">
      <c r="A24" s="3"/>
      <c r="B24" s="3"/>
      <c r="C24" s="4"/>
      <c r="D24" s="4"/>
    </row>
    <row r="25" spans="1:4" ht="15">
      <c r="A25" s="3"/>
      <c r="B25" s="3" t="s">
        <v>16</v>
      </c>
      <c r="C25" s="4">
        <v>1000</v>
      </c>
      <c r="D25" s="4"/>
    </row>
    <row r="26" spans="1:4" ht="15">
      <c r="A26" s="3"/>
      <c r="B26" s="3" t="s">
        <v>17</v>
      </c>
      <c r="C26" s="4"/>
      <c r="D26" s="4">
        <v>1000</v>
      </c>
    </row>
    <row r="27" spans="1:4" ht="15">
      <c r="A27" s="3"/>
      <c r="B27" s="3"/>
      <c r="C27" s="4"/>
      <c r="D27" s="4"/>
    </row>
    <row r="28" spans="1:4" ht="15">
      <c r="A28" s="6">
        <v>44728</v>
      </c>
      <c r="B28" s="3" t="s">
        <v>16</v>
      </c>
      <c r="C28" s="4">
        <v>200</v>
      </c>
      <c r="D28" s="4"/>
    </row>
    <row r="29" spans="1:4" ht="15">
      <c r="A29" s="3"/>
      <c r="B29" s="3" t="s">
        <v>18</v>
      </c>
      <c r="C29" s="4"/>
      <c r="D29" s="4">
        <v>200</v>
      </c>
    </row>
    <row r="30" spans="1:4" ht="15">
      <c r="A30" s="3"/>
      <c r="B30" s="3"/>
      <c r="C30" s="4"/>
      <c r="D30" s="4"/>
    </row>
    <row r="31" spans="1:4" ht="15">
      <c r="A31" s="3"/>
      <c r="B31" s="3"/>
      <c r="C31" s="4"/>
      <c r="D31" s="4"/>
    </row>
    <row r="32" spans="1:6" ht="15">
      <c r="A32" s="7">
        <v>44632</v>
      </c>
      <c r="B32" s="3" t="s">
        <v>21</v>
      </c>
      <c r="C32" s="4">
        <v>600</v>
      </c>
      <c r="D32" s="4"/>
      <c r="F32" s="16" t="s">
        <v>19</v>
      </c>
    </row>
    <row r="33" spans="1:4" ht="15">
      <c r="A33" s="3"/>
      <c r="B33" s="3" t="s">
        <v>22</v>
      </c>
      <c r="C33" s="4"/>
      <c r="D33" s="4">
        <v>600</v>
      </c>
    </row>
    <row r="34" spans="1:6" ht="15">
      <c r="A34" s="3"/>
      <c r="B34" s="3"/>
      <c r="C34" s="4"/>
      <c r="D34" s="4"/>
      <c r="F34" s="16" t="s">
        <v>20</v>
      </c>
    </row>
    <row r="35" spans="1:4" ht="15">
      <c r="A35" s="3"/>
      <c r="B35" s="3" t="s">
        <v>23</v>
      </c>
      <c r="C35" s="4">
        <v>480</v>
      </c>
      <c r="D35" s="4"/>
    </row>
    <row r="36" spans="1:4" ht="15">
      <c r="A36" s="3"/>
      <c r="B36" s="3" t="s">
        <v>15</v>
      </c>
      <c r="C36" s="4"/>
      <c r="D36" s="4">
        <v>80</v>
      </c>
    </row>
    <row r="37" spans="1:4" ht="15">
      <c r="A37" s="3"/>
      <c r="B37" s="3" t="s">
        <v>22</v>
      </c>
      <c r="C37" s="4"/>
      <c r="D37" s="4">
        <v>400</v>
      </c>
    </row>
    <row r="38" spans="1:4" ht="15">
      <c r="A38" s="3"/>
      <c r="B38" s="3"/>
      <c r="C38" s="4"/>
      <c r="D38" s="4"/>
    </row>
    <row r="39" spans="1:4" ht="15">
      <c r="A39" s="3"/>
      <c r="B39" s="3" t="s">
        <v>18</v>
      </c>
      <c r="C39" s="4">
        <v>480</v>
      </c>
      <c r="D39" s="4"/>
    </row>
    <row r="40" spans="1:4" ht="15">
      <c r="A40" s="3"/>
      <c r="B40" s="3" t="s">
        <v>23</v>
      </c>
      <c r="C40" s="4"/>
      <c r="D40" s="4">
        <v>480</v>
      </c>
    </row>
    <row r="41" spans="1:4" ht="15">
      <c r="A41" s="3"/>
      <c r="B41" s="3"/>
      <c r="C41" s="4"/>
      <c r="D41" s="4"/>
    </row>
    <row r="42" spans="1:4" ht="15">
      <c r="A42" s="3"/>
      <c r="B42" s="3"/>
      <c r="C42" s="4"/>
      <c r="D42" s="4"/>
    </row>
    <row r="43" spans="1:4" ht="15">
      <c r="A43" s="7">
        <v>44751</v>
      </c>
      <c r="B43" s="3" t="s">
        <v>21</v>
      </c>
      <c r="C43" s="4">
        <v>600</v>
      </c>
      <c r="D43" s="4"/>
    </row>
    <row r="44" spans="1:4" ht="15">
      <c r="A44" s="3"/>
      <c r="B44" s="3" t="s">
        <v>22</v>
      </c>
      <c r="C44" s="4"/>
      <c r="D44" s="4">
        <v>600</v>
      </c>
    </row>
    <row r="45" spans="1:4" ht="15">
      <c r="A45" s="3"/>
      <c r="B45" s="3"/>
      <c r="C45" s="4"/>
      <c r="D45" s="4"/>
    </row>
    <row r="46" spans="1:4" ht="15">
      <c r="A46" s="3"/>
      <c r="B46" s="3" t="s">
        <v>23</v>
      </c>
      <c r="C46" s="4">
        <v>600</v>
      </c>
      <c r="D46" s="4"/>
    </row>
    <row r="47" spans="1:4" ht="15">
      <c r="A47" s="3"/>
      <c r="B47" s="3" t="s">
        <v>15</v>
      </c>
      <c r="C47" s="4"/>
      <c r="D47" s="4">
        <v>100</v>
      </c>
    </row>
    <row r="48" spans="1:4" ht="15">
      <c r="A48" s="3"/>
      <c r="B48" s="3" t="s">
        <v>24</v>
      </c>
      <c r="C48" s="4"/>
      <c r="D48" s="4">
        <v>100</v>
      </c>
    </row>
    <row r="49" spans="1:4" ht="15">
      <c r="A49" s="3"/>
      <c r="B49" s="3" t="s">
        <v>22</v>
      </c>
      <c r="C49" s="4"/>
      <c r="D49" s="4">
        <v>400</v>
      </c>
    </row>
    <row r="50" spans="1:4" ht="15">
      <c r="A50" s="3"/>
      <c r="B50" s="3"/>
      <c r="C50" s="4"/>
      <c r="D50" s="4"/>
    </row>
    <row r="51" spans="1:4" ht="15">
      <c r="A51" s="3"/>
      <c r="B51" s="3" t="s">
        <v>18</v>
      </c>
      <c r="C51" s="4">
        <v>600</v>
      </c>
      <c r="D51" s="4"/>
    </row>
    <row r="52" spans="1:4" ht="15">
      <c r="A52" s="3"/>
      <c r="B52" s="3" t="s">
        <v>23</v>
      </c>
      <c r="C52" s="4"/>
      <c r="D52" s="4">
        <v>600</v>
      </c>
    </row>
    <row r="53" spans="1:4" ht="15">
      <c r="A53" s="3"/>
      <c r="B53" s="3"/>
      <c r="C53" s="4"/>
      <c r="D53" s="4"/>
    </row>
    <row r="54" spans="1:4" ht="15">
      <c r="A54" s="3"/>
      <c r="B54" s="3"/>
      <c r="C54" s="4"/>
      <c r="D54" s="4"/>
    </row>
    <row r="55" spans="1:4" ht="15">
      <c r="A55" s="7">
        <v>44869</v>
      </c>
      <c r="B55" s="3" t="s">
        <v>21</v>
      </c>
      <c r="C55" s="4">
        <v>600</v>
      </c>
      <c r="D55" s="4"/>
    </row>
    <row r="56" spans="1:4" ht="15">
      <c r="A56" s="3"/>
      <c r="B56" s="3" t="s">
        <v>22</v>
      </c>
      <c r="C56" s="4"/>
      <c r="D56" s="4">
        <v>600</v>
      </c>
    </row>
    <row r="57" spans="1:9" ht="15">
      <c r="A57" s="3"/>
      <c r="B57" s="3"/>
      <c r="C57" s="4"/>
      <c r="D57" s="4"/>
      <c r="H57" s="282"/>
      <c r="I57" s="282"/>
    </row>
    <row r="58" spans="1:8" ht="15">
      <c r="A58" s="3"/>
      <c r="B58" s="3" t="s">
        <v>23</v>
      </c>
      <c r="C58" s="4">
        <v>420</v>
      </c>
      <c r="D58" s="4"/>
      <c r="H58" s="42"/>
    </row>
    <row r="59" spans="1:9" ht="15">
      <c r="A59" s="3"/>
      <c r="B59" s="3" t="s">
        <v>25</v>
      </c>
      <c r="C59" s="4">
        <v>50</v>
      </c>
      <c r="D59" s="4"/>
      <c r="I59" s="42"/>
    </row>
    <row r="60" spans="1:9" ht="15">
      <c r="A60" s="3"/>
      <c r="B60" s="3" t="s">
        <v>15</v>
      </c>
      <c r="C60" s="4"/>
      <c r="D60" s="4">
        <v>70</v>
      </c>
      <c r="I60" s="42"/>
    </row>
    <row r="61" spans="1:9" ht="15">
      <c r="A61" s="3"/>
      <c r="B61" s="3" t="s">
        <v>22</v>
      </c>
      <c r="C61" s="4"/>
      <c r="D61" s="4">
        <v>400</v>
      </c>
      <c r="I61" s="42"/>
    </row>
    <row r="62" spans="1:9" ht="15">
      <c r="A62" s="3"/>
      <c r="B62" s="3"/>
      <c r="C62" s="4"/>
      <c r="D62" s="4"/>
      <c r="I62" s="42"/>
    </row>
    <row r="63" spans="1:9" ht="15">
      <c r="A63" s="3"/>
      <c r="B63" s="3" t="s">
        <v>18</v>
      </c>
      <c r="C63" s="4">
        <v>420</v>
      </c>
      <c r="D63" s="4"/>
      <c r="I63" s="42"/>
    </row>
    <row r="64" spans="1:4" ht="15">
      <c r="A64" s="3"/>
      <c r="B64" s="3" t="s">
        <v>23</v>
      </c>
      <c r="C64" s="4"/>
      <c r="D64" s="4">
        <v>420</v>
      </c>
    </row>
    <row r="65" spans="1:4" ht="15">
      <c r="A65" s="3"/>
      <c r="B65" s="3"/>
      <c r="C65" s="4"/>
      <c r="D65" s="4"/>
    </row>
    <row r="66" spans="1:4" ht="15">
      <c r="A66" s="3"/>
      <c r="B66" s="3"/>
      <c r="C66" s="4"/>
      <c r="D66" s="4"/>
    </row>
    <row r="67" spans="1:4" ht="15">
      <c r="A67" s="7">
        <v>44859</v>
      </c>
      <c r="B67" s="3" t="s">
        <v>26</v>
      </c>
      <c r="C67" s="4">
        <v>4500</v>
      </c>
      <c r="D67" s="4"/>
    </row>
    <row r="68" spans="1:4" ht="15">
      <c r="A68" s="3"/>
      <c r="B68" s="3" t="s">
        <v>27</v>
      </c>
      <c r="C68" s="4"/>
      <c r="D68" s="4">
        <v>4500</v>
      </c>
    </row>
    <row r="69" spans="1:4" ht="15">
      <c r="A69" s="3"/>
      <c r="B69" s="3"/>
      <c r="C69" s="4"/>
      <c r="D69" s="4"/>
    </row>
    <row r="70" spans="1:4" ht="15">
      <c r="A70" s="3"/>
      <c r="B70" s="3" t="s">
        <v>23</v>
      </c>
      <c r="C70" s="4">
        <v>2400</v>
      </c>
      <c r="D70" s="4"/>
    </row>
    <row r="71" spans="1:4" ht="15">
      <c r="A71" s="3"/>
      <c r="B71" s="3" t="s">
        <v>15</v>
      </c>
      <c r="C71" s="4"/>
      <c r="D71" s="4">
        <v>400</v>
      </c>
    </row>
    <row r="72" spans="1:4" ht="15">
      <c r="A72" s="3"/>
      <c r="B72" s="3" t="s">
        <v>28</v>
      </c>
      <c r="C72" s="4"/>
      <c r="D72" s="4">
        <v>500</v>
      </c>
    </row>
    <row r="73" spans="1:4" ht="15">
      <c r="A73" s="3"/>
      <c r="B73" s="3" t="s">
        <v>27</v>
      </c>
      <c r="C73" s="4"/>
      <c r="D73" s="4">
        <v>1500</v>
      </c>
    </row>
    <row r="74" spans="1:4" ht="15">
      <c r="A74" s="3"/>
      <c r="B74" s="3"/>
      <c r="C74" s="4"/>
      <c r="D74" s="4"/>
    </row>
    <row r="75" spans="1:4" ht="15">
      <c r="A75" s="3"/>
      <c r="B75" s="3" t="s">
        <v>27</v>
      </c>
      <c r="C75" s="4">
        <v>7000</v>
      </c>
      <c r="D75" s="4"/>
    </row>
    <row r="76" spans="1:4" ht="15">
      <c r="A76" s="3"/>
      <c r="B76" s="3" t="s">
        <v>17</v>
      </c>
      <c r="C76" s="4">
        <v>1400</v>
      </c>
      <c r="D76" s="4"/>
    </row>
    <row r="77" spans="1:4" ht="15">
      <c r="A77" s="3"/>
      <c r="B77" s="3" t="s">
        <v>29</v>
      </c>
      <c r="C77" s="4"/>
      <c r="D77" s="4">
        <v>8400</v>
      </c>
    </row>
    <row r="78" spans="1:4" ht="15">
      <c r="A78" s="3"/>
      <c r="B78" s="3"/>
      <c r="C78" s="4"/>
      <c r="D78" s="4"/>
    </row>
    <row r="79" spans="1:4" ht="15">
      <c r="A79" s="3"/>
      <c r="B79" s="3" t="s">
        <v>29</v>
      </c>
      <c r="C79" s="4">
        <v>8400</v>
      </c>
      <c r="D79" s="4"/>
    </row>
    <row r="80" spans="1:4" ht="15">
      <c r="A80" s="3"/>
      <c r="B80" s="3" t="s">
        <v>23</v>
      </c>
      <c r="C80" s="4"/>
      <c r="D80" s="4">
        <v>2400</v>
      </c>
    </row>
    <row r="81" spans="1:4" ht="15">
      <c r="A81" s="3"/>
      <c r="B81" s="3" t="s">
        <v>18</v>
      </c>
      <c r="C81" s="4"/>
      <c r="D81" s="4">
        <v>6000</v>
      </c>
    </row>
    <row r="82" spans="1:4" ht="15">
      <c r="A82" s="3"/>
      <c r="B82" s="3"/>
      <c r="C82" s="4"/>
      <c r="D82" s="4"/>
    </row>
    <row r="83" spans="1:4" ht="15">
      <c r="A83" s="3"/>
      <c r="B83" s="3"/>
      <c r="C83" s="4"/>
      <c r="D83" s="4"/>
    </row>
    <row r="84" spans="1:4" ht="15">
      <c r="A84" s="6">
        <v>44724</v>
      </c>
      <c r="B84" s="3"/>
      <c r="C84" s="4"/>
      <c r="D84" s="4"/>
    </row>
    <row r="85" spans="1:4" ht="15">
      <c r="A85" s="3"/>
      <c r="B85" s="3" t="s">
        <v>30</v>
      </c>
      <c r="C85" s="4">
        <v>100000</v>
      </c>
      <c r="D85" s="4"/>
    </row>
    <row r="86" spans="1:4" ht="15">
      <c r="A86" s="3"/>
      <c r="B86" s="3" t="s">
        <v>31</v>
      </c>
      <c r="C86" s="4"/>
      <c r="D86" s="4">
        <v>100000</v>
      </c>
    </row>
    <row r="87" spans="1:4" ht="15">
      <c r="A87" s="3"/>
      <c r="B87" s="3"/>
      <c r="C87" s="4"/>
      <c r="D87" s="4"/>
    </row>
    <row r="88" spans="1:4" ht="15">
      <c r="A88" s="3"/>
      <c r="B88" s="3" t="s">
        <v>32</v>
      </c>
      <c r="C88" s="4">
        <v>42000</v>
      </c>
      <c r="D88" s="4"/>
    </row>
    <row r="89" spans="1:4" ht="15">
      <c r="A89" s="3"/>
      <c r="B89" s="3" t="s">
        <v>25</v>
      </c>
      <c r="C89" s="4">
        <v>15000</v>
      </c>
      <c r="D89" s="4"/>
    </row>
    <row r="90" spans="1:4" ht="15">
      <c r="A90" s="3"/>
      <c r="B90" s="3" t="s">
        <v>15</v>
      </c>
      <c r="C90" s="4"/>
      <c r="D90" s="4">
        <v>7000</v>
      </c>
    </row>
    <row r="91" spans="1:4" ht="15">
      <c r="A91" s="3"/>
      <c r="B91" s="3" t="s">
        <v>31</v>
      </c>
      <c r="C91" s="4"/>
      <c r="D91" s="4">
        <v>50000</v>
      </c>
    </row>
    <row r="92" spans="1:4" ht="15">
      <c r="A92" s="3"/>
      <c r="B92" s="3"/>
      <c r="C92" s="4"/>
      <c r="D92" s="4"/>
    </row>
    <row r="93" spans="1:4" ht="15">
      <c r="A93" s="3"/>
      <c r="B93" s="3" t="s">
        <v>31</v>
      </c>
      <c r="C93" s="4">
        <v>210000</v>
      </c>
      <c r="D93" s="4"/>
    </row>
    <row r="94" spans="1:4" ht="15">
      <c r="A94" s="3"/>
      <c r="B94" s="3" t="s">
        <v>17</v>
      </c>
      <c r="C94" s="4">
        <v>42000</v>
      </c>
      <c r="D94" s="4"/>
    </row>
    <row r="95" spans="1:4" ht="15">
      <c r="A95" s="3"/>
      <c r="B95" s="3" t="s">
        <v>33</v>
      </c>
      <c r="C95" s="4"/>
      <c r="D95" s="4">
        <v>252000</v>
      </c>
    </row>
    <row r="96" spans="1:4" ht="15">
      <c r="A96" s="3"/>
      <c r="B96" s="3"/>
      <c r="C96" s="4"/>
      <c r="D96" s="4"/>
    </row>
    <row r="97" spans="1:4" ht="15">
      <c r="A97" s="3"/>
      <c r="B97" s="3" t="s">
        <v>33</v>
      </c>
      <c r="C97" s="4">
        <v>252000</v>
      </c>
      <c r="D97" s="4"/>
    </row>
    <row r="98" spans="1:4" ht="15">
      <c r="A98" s="3"/>
      <c r="B98" s="3" t="s">
        <v>34</v>
      </c>
      <c r="C98" s="4"/>
      <c r="D98" s="4">
        <v>42000</v>
      </c>
    </row>
    <row r="99" spans="1:4" ht="15">
      <c r="A99" s="3"/>
      <c r="B99" s="3" t="s">
        <v>18</v>
      </c>
      <c r="C99" s="4"/>
      <c r="D99" s="4">
        <v>210000</v>
      </c>
    </row>
    <row r="100" spans="1:4" ht="15">
      <c r="A100" s="3"/>
      <c r="B100" s="3"/>
      <c r="C100" s="4"/>
      <c r="D100" s="4"/>
    </row>
    <row r="101" spans="1:4" ht="15">
      <c r="A101" s="3"/>
      <c r="B101" s="3"/>
      <c r="C101" s="4"/>
      <c r="D101" s="4"/>
    </row>
    <row r="102" spans="1:4" ht="15">
      <c r="A102" s="3"/>
      <c r="B102" s="3"/>
      <c r="C102" s="4"/>
      <c r="D102" s="4"/>
    </row>
    <row r="103" spans="1:4" ht="15">
      <c r="A103" s="3"/>
      <c r="B103" s="3"/>
      <c r="C103" s="4"/>
      <c r="D103" s="4"/>
    </row>
    <row r="104" spans="1:4" ht="15">
      <c r="A104" s="3"/>
      <c r="B104" s="3"/>
      <c r="C104" s="4"/>
      <c r="D104" s="4"/>
    </row>
    <row r="105" spans="1:4" ht="15">
      <c r="A105" s="3"/>
      <c r="B105" s="3"/>
      <c r="C105" s="4"/>
      <c r="D105" s="4"/>
    </row>
    <row r="106" spans="1:4" ht="15">
      <c r="A106" s="3"/>
      <c r="B106" s="3"/>
      <c r="C106" s="4"/>
      <c r="D106" s="4"/>
    </row>
    <row r="107" spans="1:4" ht="15">
      <c r="A107" s="3"/>
      <c r="B107" s="3"/>
      <c r="C107" s="4"/>
      <c r="D107" s="4"/>
    </row>
    <row r="108" spans="1:4" ht="15">
      <c r="A108" s="3"/>
      <c r="B108" s="3"/>
      <c r="C108" s="4"/>
      <c r="D108" s="4"/>
    </row>
    <row r="109" spans="1:4" ht="15">
      <c r="A109" s="3"/>
      <c r="B109" s="3"/>
      <c r="C109" s="4"/>
      <c r="D109" s="4"/>
    </row>
    <row r="110" spans="1:4" ht="15">
      <c r="A110" s="3"/>
      <c r="B110" s="3"/>
      <c r="C110" s="4"/>
      <c r="D110" s="4"/>
    </row>
    <row r="111" spans="1:4" ht="15">
      <c r="A111" s="3"/>
      <c r="B111" s="3"/>
      <c r="C111" s="4"/>
      <c r="D111" s="4"/>
    </row>
    <row r="112" spans="1:4" ht="15">
      <c r="A112" s="3"/>
      <c r="B112" s="3"/>
      <c r="C112" s="4"/>
      <c r="D112" s="4"/>
    </row>
    <row r="113" spans="1:6" ht="15">
      <c r="A113" s="6">
        <v>44573</v>
      </c>
      <c r="B113" s="3" t="s">
        <v>37</v>
      </c>
      <c r="C113" s="4">
        <v>23000</v>
      </c>
      <c r="D113" s="4"/>
      <c r="F113" s="16" t="s">
        <v>35</v>
      </c>
    </row>
    <row r="114" spans="1:6" ht="15">
      <c r="A114" s="3"/>
      <c r="B114" s="3" t="s">
        <v>38</v>
      </c>
      <c r="C114" s="4">
        <v>8000</v>
      </c>
      <c r="D114" s="4"/>
      <c r="F114" s="16" t="s">
        <v>36</v>
      </c>
    </row>
    <row r="115" spans="1:4" ht="15">
      <c r="A115" s="3"/>
      <c r="B115" s="3" t="s">
        <v>39</v>
      </c>
      <c r="C115" s="4">
        <v>12000</v>
      </c>
      <c r="D115" s="4"/>
    </row>
    <row r="116" spans="1:8" ht="15">
      <c r="A116" s="3"/>
      <c r="B116" s="3" t="s">
        <v>45</v>
      </c>
      <c r="C116" s="4">
        <v>4000</v>
      </c>
      <c r="D116" s="4"/>
      <c r="F116" s="43" t="s">
        <v>37</v>
      </c>
      <c r="H116" s="44">
        <v>23000</v>
      </c>
    </row>
    <row r="117" spans="1:8" ht="15">
      <c r="A117" s="3"/>
      <c r="B117" s="3" t="s">
        <v>46</v>
      </c>
      <c r="C117" s="4"/>
      <c r="D117" s="4">
        <v>9000</v>
      </c>
      <c r="F117" s="43" t="s">
        <v>38</v>
      </c>
      <c r="H117" s="44">
        <v>8000</v>
      </c>
    </row>
    <row r="118" spans="1:8" ht="15">
      <c r="A118" s="3"/>
      <c r="B118" s="3" t="s">
        <v>47</v>
      </c>
      <c r="C118" s="4"/>
      <c r="D118" s="4">
        <v>38000</v>
      </c>
      <c r="F118" s="43" t="s">
        <v>39</v>
      </c>
      <c r="H118" s="44">
        <v>12000</v>
      </c>
    </row>
    <row r="119" spans="1:8" ht="15">
      <c r="A119" s="3"/>
      <c r="B119" s="3"/>
      <c r="C119" s="4"/>
      <c r="D119" s="4"/>
      <c r="F119" s="45" t="s">
        <v>40</v>
      </c>
      <c r="G119" s="46"/>
      <c r="H119" s="47">
        <v>-9000</v>
      </c>
    </row>
    <row r="120" spans="1:8" ht="15">
      <c r="A120" s="3"/>
      <c r="B120" s="3" t="s">
        <v>47</v>
      </c>
      <c r="C120" s="4">
        <v>38000</v>
      </c>
      <c r="D120" s="4"/>
      <c r="F120" s="48" t="s">
        <v>41</v>
      </c>
      <c r="H120" s="49">
        <v>34000</v>
      </c>
    </row>
    <row r="121" spans="1:4" ht="15">
      <c r="A121" s="3"/>
      <c r="B121" s="3" t="s">
        <v>18</v>
      </c>
      <c r="C121" s="4"/>
      <c r="D121" s="4">
        <v>38000</v>
      </c>
    </row>
    <row r="122" spans="1:6" ht="15">
      <c r="A122" s="3"/>
      <c r="B122" s="3"/>
      <c r="C122" s="4"/>
      <c r="D122" s="4"/>
      <c r="F122" s="16" t="s">
        <v>42</v>
      </c>
    </row>
    <row r="123" spans="1:6" ht="15">
      <c r="A123" s="3"/>
      <c r="B123" s="3"/>
      <c r="C123" s="4"/>
      <c r="D123" s="4"/>
      <c r="F123" s="16" t="s">
        <v>43</v>
      </c>
    </row>
    <row r="124" spans="1:4" ht="15">
      <c r="A124" s="3"/>
      <c r="B124" s="3"/>
      <c r="C124" s="4"/>
      <c r="D124" s="4"/>
    </row>
    <row r="125" spans="1:6" ht="15">
      <c r="A125" s="6">
        <v>44705</v>
      </c>
      <c r="B125" s="3" t="s">
        <v>48</v>
      </c>
      <c r="C125" s="4">
        <v>50000</v>
      </c>
      <c r="D125" s="4"/>
      <c r="F125" s="50" t="s">
        <v>44</v>
      </c>
    </row>
    <row r="126" spans="1:4" ht="15">
      <c r="A126" s="3"/>
      <c r="B126" s="3" t="s">
        <v>49</v>
      </c>
      <c r="C126" s="4"/>
      <c r="D126" s="4">
        <v>50000</v>
      </c>
    </row>
    <row r="127" spans="1:4" ht="15">
      <c r="A127" s="3"/>
      <c r="B127" s="3"/>
      <c r="C127" s="4"/>
      <c r="D127" s="4"/>
    </row>
    <row r="128" spans="1:4" ht="15">
      <c r="A128" s="6">
        <v>44623</v>
      </c>
      <c r="B128" s="3" t="s">
        <v>29</v>
      </c>
      <c r="C128" s="4">
        <v>3000</v>
      </c>
      <c r="D128" s="4"/>
    </row>
    <row r="129" spans="1:4" ht="15">
      <c r="A129" s="3"/>
      <c r="B129" s="3" t="s">
        <v>50</v>
      </c>
      <c r="C129" s="4"/>
      <c r="D129" s="4">
        <v>3000</v>
      </c>
    </row>
    <row r="130" spans="1:4" ht="15">
      <c r="A130" s="3"/>
      <c r="B130" s="3"/>
      <c r="C130" s="4"/>
      <c r="D130" s="4"/>
    </row>
    <row r="131" spans="1:4" ht="15">
      <c r="A131" s="6">
        <v>44774</v>
      </c>
      <c r="B131" s="3" t="s">
        <v>48</v>
      </c>
      <c r="C131" s="4">
        <v>500</v>
      </c>
      <c r="D131" s="4"/>
    </row>
    <row r="132" spans="1:4" ht="15">
      <c r="A132" s="3"/>
      <c r="B132" s="3" t="s">
        <v>51</v>
      </c>
      <c r="C132" s="4"/>
      <c r="D132" s="4">
        <v>500</v>
      </c>
    </row>
    <row r="133" spans="1:4" ht="15">
      <c r="A133" s="3"/>
      <c r="B133" s="3"/>
      <c r="C133" s="4"/>
      <c r="D133" s="4"/>
    </row>
    <row r="134" spans="1:4" ht="15">
      <c r="A134" s="6">
        <v>44731</v>
      </c>
      <c r="B134" s="3" t="s">
        <v>22</v>
      </c>
      <c r="C134" s="4">
        <v>70000</v>
      </c>
      <c r="D134" s="4"/>
    </row>
    <row r="135" spans="1:4" ht="15">
      <c r="A135" s="3"/>
      <c r="B135" s="3" t="s">
        <v>52</v>
      </c>
      <c r="C135" s="4"/>
      <c r="D135" s="4">
        <v>70000</v>
      </c>
    </row>
    <row r="136" spans="1:4" ht="15">
      <c r="A136" s="3"/>
      <c r="B136" s="3"/>
      <c r="C136" s="4"/>
      <c r="D136" s="4"/>
    </row>
    <row r="137" spans="1:4" ht="15">
      <c r="A137" s="6">
        <v>44865</v>
      </c>
      <c r="B137" s="3" t="s">
        <v>53</v>
      </c>
      <c r="C137" s="4">
        <v>1500</v>
      </c>
      <c r="D137" s="4"/>
    </row>
    <row r="138" spans="1:4" ht="15">
      <c r="A138" s="3"/>
      <c r="B138" s="3" t="s">
        <v>54</v>
      </c>
      <c r="C138" s="4"/>
      <c r="D138" s="4">
        <v>1500</v>
      </c>
    </row>
    <row r="139" spans="1:4" ht="15">
      <c r="A139" s="3"/>
      <c r="B139" s="3"/>
      <c r="C139" s="4"/>
      <c r="D139" s="4"/>
    </row>
    <row r="140" spans="1:4" ht="15">
      <c r="A140" s="3"/>
      <c r="B140" s="3"/>
      <c r="C140" s="4"/>
      <c r="D140" s="4"/>
    </row>
    <row r="141" spans="1:4" ht="15">
      <c r="A141" s="6">
        <v>44831</v>
      </c>
      <c r="B141" s="3" t="s">
        <v>55</v>
      </c>
      <c r="C141" s="4">
        <v>8000</v>
      </c>
      <c r="D141" s="4"/>
    </row>
    <row r="142" spans="1:8" ht="15">
      <c r="A142" s="3"/>
      <c r="B142" s="8" t="s">
        <v>56</v>
      </c>
      <c r="C142" s="9">
        <v>300</v>
      </c>
      <c r="D142" s="4"/>
      <c r="E142" s="16" t="s">
        <v>57</v>
      </c>
      <c r="G142" s="283" t="s">
        <v>56</v>
      </c>
      <c r="H142" s="283"/>
    </row>
    <row r="143" spans="1:7" ht="15">
      <c r="A143" s="3"/>
      <c r="B143" s="10" t="s">
        <v>58</v>
      </c>
      <c r="C143" s="11"/>
      <c r="D143" s="11">
        <v>8300</v>
      </c>
      <c r="G143" s="51">
        <v>300</v>
      </c>
    </row>
    <row r="144" spans="1:8" ht="15">
      <c r="A144" s="3"/>
      <c r="B144" s="3"/>
      <c r="C144" s="4"/>
      <c r="D144" s="4"/>
      <c r="G144" s="51"/>
      <c r="H144" s="16">
        <v>3000</v>
      </c>
    </row>
    <row r="145" spans="1:8" ht="15">
      <c r="A145" s="3"/>
      <c r="B145" s="3" t="s">
        <v>59</v>
      </c>
      <c r="C145" s="4">
        <v>3000</v>
      </c>
      <c r="D145" s="4"/>
      <c r="G145" s="52"/>
      <c r="H145" s="46">
        <v>800</v>
      </c>
    </row>
    <row r="146" spans="1:8" ht="15">
      <c r="A146" s="3"/>
      <c r="B146" s="8" t="s">
        <v>56</v>
      </c>
      <c r="C146" s="9"/>
      <c r="D146" s="9">
        <v>3000</v>
      </c>
      <c r="E146" s="16" t="s">
        <v>60</v>
      </c>
      <c r="G146" s="51">
        <v>300</v>
      </c>
      <c r="H146" s="16">
        <v>3800</v>
      </c>
    </row>
    <row r="147" spans="1:7" ht="15">
      <c r="A147" s="3"/>
      <c r="B147" s="3"/>
      <c r="C147" s="4"/>
      <c r="D147" s="4"/>
      <c r="G147" s="51" t="s">
        <v>62</v>
      </c>
    </row>
    <row r="148" spans="1:7" ht="15">
      <c r="A148" s="3"/>
      <c r="B148" s="10" t="s">
        <v>58</v>
      </c>
      <c r="C148" s="11">
        <v>8300</v>
      </c>
      <c r="D148" s="4"/>
      <c r="G148" s="51"/>
    </row>
    <row r="149" spans="1:5" ht="15">
      <c r="A149" s="3"/>
      <c r="B149" s="8" t="s">
        <v>56</v>
      </c>
      <c r="C149" s="9"/>
      <c r="D149" s="9">
        <v>800</v>
      </c>
      <c r="E149" s="16" t="s">
        <v>60</v>
      </c>
    </row>
    <row r="150" spans="1:4" ht="15">
      <c r="A150" s="3"/>
      <c r="B150" s="12" t="s">
        <v>61</v>
      </c>
      <c r="C150" s="13"/>
      <c r="D150" s="13">
        <v>600</v>
      </c>
    </row>
    <row r="151" spans="1:4" ht="15">
      <c r="A151" s="3"/>
      <c r="B151" s="3" t="s">
        <v>18</v>
      </c>
      <c r="C151" s="4"/>
      <c r="D151" s="4">
        <v>6900</v>
      </c>
    </row>
    <row r="152" spans="1:4" ht="15">
      <c r="A152" s="3"/>
      <c r="B152" s="3"/>
      <c r="C152" s="4"/>
      <c r="D152" s="4"/>
    </row>
    <row r="153" spans="1:4" ht="15">
      <c r="A153" s="3"/>
      <c r="B153" s="3" t="s">
        <v>56</v>
      </c>
      <c r="C153" s="4">
        <v>3500</v>
      </c>
      <c r="D153" s="4"/>
    </row>
    <row r="154" spans="1:4" ht="15">
      <c r="A154" s="3"/>
      <c r="B154" s="3" t="s">
        <v>61</v>
      </c>
      <c r="C154" s="4">
        <v>600</v>
      </c>
      <c r="D154" s="4"/>
    </row>
    <row r="155" spans="1:4" ht="15">
      <c r="A155" s="3"/>
      <c r="B155" s="3" t="s">
        <v>18</v>
      </c>
      <c r="C155" s="4"/>
      <c r="D155" s="4">
        <v>4100</v>
      </c>
    </row>
    <row r="156" spans="1:4" ht="15">
      <c r="A156" s="3"/>
      <c r="B156" s="3"/>
      <c r="C156" s="4"/>
      <c r="D156" s="4"/>
    </row>
    <row r="157" spans="1:4" ht="15">
      <c r="A157" s="3"/>
      <c r="B157" s="3"/>
      <c r="C157" s="4"/>
      <c r="D157" s="4"/>
    </row>
    <row r="158" spans="1:4" ht="15">
      <c r="A158" s="3"/>
      <c r="B158" s="3"/>
      <c r="C158" s="4"/>
      <c r="D158" s="4"/>
    </row>
    <row r="159" spans="1:4" ht="15">
      <c r="A159" s="3"/>
      <c r="B159" s="3"/>
      <c r="C159" s="4"/>
      <c r="D159" s="4"/>
    </row>
    <row r="160" spans="1:8" ht="15">
      <c r="A160" s="3"/>
      <c r="B160" s="3"/>
      <c r="C160" s="4"/>
      <c r="D160" s="4"/>
      <c r="F160" s="284" t="s">
        <v>63</v>
      </c>
      <c r="G160" s="284"/>
      <c r="H160" s="284"/>
    </row>
    <row r="161" spans="1:8" ht="15">
      <c r="A161" s="6">
        <v>44739</v>
      </c>
      <c r="B161" s="3" t="s">
        <v>55</v>
      </c>
      <c r="C161" s="4">
        <v>30000</v>
      </c>
      <c r="D161" s="4"/>
      <c r="F161" s="284"/>
      <c r="G161" s="284"/>
      <c r="H161" s="284"/>
    </row>
    <row r="162" spans="1:8" ht="15">
      <c r="A162" s="3"/>
      <c r="B162" s="12" t="s">
        <v>56</v>
      </c>
      <c r="C162" s="4">
        <v>6000</v>
      </c>
      <c r="D162" s="4"/>
      <c r="F162" s="284"/>
      <c r="G162" s="284"/>
      <c r="H162" s="284"/>
    </row>
    <row r="163" spans="1:8" ht="15">
      <c r="A163" s="3"/>
      <c r="B163" s="3" t="s">
        <v>58</v>
      </c>
      <c r="C163" s="4"/>
      <c r="D163" s="4">
        <v>36000</v>
      </c>
      <c r="F163" s="284"/>
      <c r="G163" s="284"/>
      <c r="H163" s="284"/>
    </row>
    <row r="164" spans="1:8" ht="15">
      <c r="A164" s="3"/>
      <c r="B164" s="3"/>
      <c r="C164" s="4"/>
      <c r="D164" s="4"/>
      <c r="F164" s="284"/>
      <c r="G164" s="284"/>
      <c r="H164" s="284"/>
    </row>
    <row r="165" spans="1:8" ht="15">
      <c r="A165" s="3"/>
      <c r="B165" s="3" t="s">
        <v>59</v>
      </c>
      <c r="C165" s="4">
        <v>10000</v>
      </c>
      <c r="D165" s="4"/>
      <c r="F165" s="284"/>
      <c r="G165" s="284"/>
      <c r="H165" s="284"/>
    </row>
    <row r="166" spans="1:8" ht="15">
      <c r="A166" s="3"/>
      <c r="B166" s="12" t="s">
        <v>56</v>
      </c>
      <c r="C166" s="4"/>
      <c r="D166" s="4">
        <v>10000</v>
      </c>
      <c r="F166" s="284"/>
      <c r="G166" s="284"/>
      <c r="H166" s="284"/>
    </row>
    <row r="167" spans="1:8" ht="15">
      <c r="A167" s="3"/>
      <c r="B167" s="3"/>
      <c r="C167" s="4"/>
      <c r="D167" s="4"/>
      <c r="F167" s="284"/>
      <c r="G167" s="284"/>
      <c r="H167" s="284"/>
    </row>
    <row r="168" spans="1:4" ht="15">
      <c r="A168" s="3"/>
      <c r="B168" s="3" t="s">
        <v>58</v>
      </c>
      <c r="C168" s="4">
        <v>36000</v>
      </c>
      <c r="D168" s="4"/>
    </row>
    <row r="169" spans="1:4" ht="15">
      <c r="A169" s="3"/>
      <c r="B169" s="12" t="s">
        <v>56</v>
      </c>
      <c r="C169" s="4"/>
      <c r="D169" s="4">
        <v>2000</v>
      </c>
    </row>
    <row r="170" spans="1:4" ht="15">
      <c r="A170" s="3"/>
      <c r="B170" s="3" t="s">
        <v>61</v>
      </c>
      <c r="C170" s="4"/>
      <c r="D170" s="4">
        <v>1800</v>
      </c>
    </row>
    <row r="171" spans="1:4" ht="15">
      <c r="A171" s="3"/>
      <c r="B171" s="3" t="s">
        <v>18</v>
      </c>
      <c r="C171" s="4"/>
      <c r="D171" s="4">
        <f>C168-D169-D170</f>
        <v>32200</v>
      </c>
    </row>
    <row r="172" spans="1:4" ht="15">
      <c r="A172" s="3"/>
      <c r="B172" s="3"/>
      <c r="C172" s="4"/>
      <c r="D172" s="4"/>
    </row>
    <row r="173" spans="1:4" ht="15">
      <c r="A173" s="3"/>
      <c r="B173" s="3" t="s">
        <v>56</v>
      </c>
      <c r="C173" s="4">
        <v>6000</v>
      </c>
      <c r="D173" s="4"/>
    </row>
    <row r="174" spans="1:4" ht="15">
      <c r="A174" s="3"/>
      <c r="B174" s="3" t="s">
        <v>61</v>
      </c>
      <c r="C174" s="4">
        <v>1800</v>
      </c>
      <c r="D174" s="4"/>
    </row>
    <row r="175" spans="1:4" ht="15">
      <c r="A175" s="3"/>
      <c r="B175" s="3" t="s">
        <v>18</v>
      </c>
      <c r="C175" s="4"/>
      <c r="D175" s="4">
        <v>7800</v>
      </c>
    </row>
    <row r="176" spans="1:4" ht="15">
      <c r="A176" s="14"/>
      <c r="B176" s="14"/>
      <c r="C176" s="15"/>
      <c r="D176" s="15"/>
    </row>
    <row r="177" spans="1:4" ht="13.5">
      <c r="A177" s="53">
        <v>44622</v>
      </c>
      <c r="B177" s="18" t="s">
        <v>23</v>
      </c>
      <c r="C177" s="19">
        <f>SUM(D178:D179)</f>
        <v>21600</v>
      </c>
      <c r="D177" s="19"/>
    </row>
    <row r="178" spans="1:4" ht="13.5">
      <c r="A178" s="18"/>
      <c r="B178" s="18" t="s">
        <v>15</v>
      </c>
      <c r="C178" s="19"/>
      <c r="D178" s="19">
        <f>20%*D179</f>
        <v>3600</v>
      </c>
    </row>
    <row r="179" spans="1:4" ht="13.5">
      <c r="A179" s="18"/>
      <c r="B179" s="18" t="s">
        <v>64</v>
      </c>
      <c r="C179" s="19"/>
      <c r="D179" s="19">
        <v>18000</v>
      </c>
    </row>
    <row r="180" spans="1:4" ht="13.5">
      <c r="A180" s="18"/>
      <c r="B180" s="18"/>
      <c r="C180" s="19"/>
      <c r="D180" s="19"/>
    </row>
    <row r="181" spans="1:4" ht="13.5">
      <c r="A181" s="18"/>
      <c r="B181" s="18" t="s">
        <v>65</v>
      </c>
      <c r="C181" s="19">
        <v>500</v>
      </c>
      <c r="D181" s="19"/>
    </row>
    <row r="182" spans="1:4" ht="13.5">
      <c r="A182" s="18"/>
      <c r="B182" s="18" t="s">
        <v>17</v>
      </c>
      <c r="C182" s="19">
        <v>100</v>
      </c>
      <c r="D182" s="19"/>
    </row>
    <row r="183" spans="1:4" ht="13.5">
      <c r="A183" s="18"/>
      <c r="B183" s="18" t="s">
        <v>23</v>
      </c>
      <c r="C183" s="19"/>
      <c r="D183" s="19">
        <v>600</v>
      </c>
    </row>
    <row r="184" spans="1:4" ht="13.5">
      <c r="A184" s="18"/>
      <c r="B184" s="18"/>
      <c r="C184" s="19"/>
      <c r="D184" s="19"/>
    </row>
    <row r="185" spans="1:4" ht="13.5">
      <c r="A185" s="18"/>
      <c r="B185" s="18" t="s">
        <v>18</v>
      </c>
      <c r="C185" s="19">
        <f>D188-C187-C186</f>
        <v>20496</v>
      </c>
      <c r="D185" s="19"/>
    </row>
    <row r="186" spans="1:4" ht="13.5">
      <c r="A186" s="18"/>
      <c r="B186" s="18" t="s">
        <v>66</v>
      </c>
      <c r="C186" s="19">
        <v>420</v>
      </c>
      <c r="D186" s="19"/>
    </row>
    <row r="187" spans="1:4" ht="13.5">
      <c r="A187" s="18"/>
      <c r="B187" s="18" t="s">
        <v>17</v>
      </c>
      <c r="C187" s="19">
        <f>C186*20%</f>
        <v>84</v>
      </c>
      <c r="D187" s="19"/>
    </row>
    <row r="188" spans="1:4" ht="13.5">
      <c r="A188" s="18"/>
      <c r="B188" s="18" t="s">
        <v>23</v>
      </c>
      <c r="C188" s="19"/>
      <c r="D188" s="19">
        <v>21000</v>
      </c>
    </row>
    <row r="189" spans="1:4" ht="13.5">
      <c r="A189" s="18"/>
      <c r="B189" s="18"/>
      <c r="C189" s="19"/>
      <c r="D189" s="19"/>
    </row>
    <row r="190" spans="1:4" ht="13.5">
      <c r="A190" s="54">
        <v>44833</v>
      </c>
      <c r="B190" s="18" t="s">
        <v>67</v>
      </c>
      <c r="C190" s="19">
        <v>50000</v>
      </c>
      <c r="D190" s="19"/>
    </row>
    <row r="191" spans="1:4" ht="13.5">
      <c r="A191" s="18"/>
      <c r="B191" s="18" t="s">
        <v>68</v>
      </c>
      <c r="C191" s="19">
        <v>30000</v>
      </c>
      <c r="D191" s="19"/>
    </row>
    <row r="192" spans="1:4" ht="13.5">
      <c r="A192" s="18"/>
      <c r="B192" s="18" t="s">
        <v>69</v>
      </c>
      <c r="C192" s="19">
        <v>5000</v>
      </c>
      <c r="D192" s="19"/>
    </row>
    <row r="193" spans="1:4" ht="13.5">
      <c r="A193" s="18"/>
      <c r="B193" s="18" t="s">
        <v>45</v>
      </c>
      <c r="C193" s="19">
        <v>45000</v>
      </c>
      <c r="D193" s="19"/>
    </row>
    <row r="194" spans="1:4" ht="13.5">
      <c r="A194" s="18"/>
      <c r="B194" s="18" t="s">
        <v>70</v>
      </c>
      <c r="C194" s="19"/>
      <c r="D194" s="19">
        <v>10000</v>
      </c>
    </row>
    <row r="195" spans="1:4" ht="13.5">
      <c r="A195" s="18"/>
      <c r="B195" s="18" t="s">
        <v>47</v>
      </c>
      <c r="C195" s="19"/>
      <c r="D195" s="19">
        <v>120000</v>
      </c>
    </row>
    <row r="196" spans="1:4" ht="13.5">
      <c r="A196" s="18"/>
      <c r="B196" s="18"/>
      <c r="C196" s="19"/>
      <c r="D196" s="19"/>
    </row>
    <row r="197" spans="1:4" ht="13.5">
      <c r="A197" s="18"/>
      <c r="B197" s="18" t="s">
        <v>47</v>
      </c>
      <c r="C197" s="19">
        <v>120000</v>
      </c>
      <c r="D197" s="19"/>
    </row>
    <row r="198" spans="1:4" ht="13.5">
      <c r="A198" s="18"/>
      <c r="B198" s="18" t="s">
        <v>18</v>
      </c>
      <c r="C198" s="19"/>
      <c r="D198" s="19">
        <v>120000</v>
      </c>
    </row>
    <row r="199" spans="1:4" ht="13.5">
      <c r="A199" s="18"/>
      <c r="B199" s="18"/>
      <c r="C199" s="19"/>
      <c r="D199" s="19"/>
    </row>
    <row r="200" spans="1:4" ht="13.5">
      <c r="A200" s="55" t="s">
        <v>71</v>
      </c>
      <c r="B200" s="18" t="s">
        <v>72</v>
      </c>
      <c r="C200" s="19">
        <v>72000</v>
      </c>
      <c r="D200" s="19"/>
    </row>
    <row r="201" spans="1:4" ht="13.5">
      <c r="A201" s="18"/>
      <c r="B201" s="18" t="s">
        <v>73</v>
      </c>
      <c r="C201" s="19"/>
      <c r="D201" s="19">
        <v>72000</v>
      </c>
    </row>
    <row r="202" spans="1:4" ht="13.5">
      <c r="A202" s="18"/>
      <c r="B202" s="18"/>
      <c r="C202" s="19"/>
      <c r="D202" s="19"/>
    </row>
    <row r="203" spans="1:4" ht="13.5">
      <c r="A203" s="18"/>
      <c r="B203" s="18" t="s">
        <v>23</v>
      </c>
      <c r="C203" s="19">
        <f>D205+D204</f>
        <v>15600</v>
      </c>
      <c r="D203" s="19"/>
    </row>
    <row r="204" spans="1:4" ht="13.5">
      <c r="A204" s="18"/>
      <c r="B204" s="18" t="s">
        <v>15</v>
      </c>
      <c r="C204" s="19"/>
      <c r="D204" s="19">
        <v>2600</v>
      </c>
    </row>
    <row r="205" spans="1:4" ht="13.5">
      <c r="A205" s="18"/>
      <c r="B205" s="18" t="s">
        <v>73</v>
      </c>
      <c r="C205" s="19"/>
      <c r="D205" s="19">
        <v>13000</v>
      </c>
    </row>
    <row r="206" spans="1:4" ht="13.5">
      <c r="A206" s="18"/>
      <c r="B206" s="18"/>
      <c r="C206" s="19"/>
      <c r="D206" s="19"/>
    </row>
    <row r="207" spans="1:4" ht="13.5">
      <c r="A207" s="18"/>
      <c r="B207" s="18" t="s">
        <v>25</v>
      </c>
      <c r="C207" s="19">
        <v>3000</v>
      </c>
      <c r="D207" s="19"/>
    </row>
    <row r="208" spans="1:4" ht="13.5">
      <c r="A208" s="18"/>
      <c r="B208" s="18" t="s">
        <v>73</v>
      </c>
      <c r="C208" s="19"/>
      <c r="D208" s="19">
        <v>3000</v>
      </c>
    </row>
    <row r="209" spans="1:4" ht="13.5">
      <c r="A209" s="18"/>
      <c r="B209" s="18"/>
      <c r="C209" s="19"/>
      <c r="D209" s="19"/>
    </row>
    <row r="210" spans="1:4" ht="13.5">
      <c r="A210" s="18"/>
      <c r="B210" s="18" t="s">
        <v>18</v>
      </c>
      <c r="C210" s="19">
        <v>15600</v>
      </c>
      <c r="D210" s="19"/>
    </row>
    <row r="211" spans="1:4" ht="13.5">
      <c r="A211" s="18"/>
      <c r="B211" s="18" t="s">
        <v>23</v>
      </c>
      <c r="C211" s="19"/>
      <c r="D211" s="19">
        <v>15600</v>
      </c>
    </row>
    <row r="212" spans="1:4" ht="13.5">
      <c r="A212" s="18"/>
      <c r="B212" s="18"/>
      <c r="C212" s="19"/>
      <c r="D212" s="19"/>
    </row>
    <row r="213" spans="1:7" ht="15" customHeight="1">
      <c r="A213" s="21">
        <v>44678</v>
      </c>
      <c r="B213" s="18" t="s">
        <v>55</v>
      </c>
      <c r="C213" s="19">
        <v>140000</v>
      </c>
      <c r="D213" s="19"/>
      <c r="F213" s="285" t="s">
        <v>74</v>
      </c>
      <c r="G213" s="285"/>
    </row>
    <row r="214" spans="1:7" ht="13.5">
      <c r="A214" s="18"/>
      <c r="B214" s="56" t="s">
        <v>56</v>
      </c>
      <c r="C214" s="57">
        <v>3000</v>
      </c>
      <c r="D214" s="19"/>
      <c r="F214" s="285"/>
      <c r="G214" s="285"/>
    </row>
    <row r="215" spans="1:7" ht="13.5">
      <c r="A215" s="18"/>
      <c r="B215" s="18" t="s">
        <v>58</v>
      </c>
      <c r="C215" s="19"/>
      <c r="D215" s="19">
        <v>143000</v>
      </c>
      <c r="F215" s="285"/>
      <c r="G215" s="285"/>
    </row>
    <row r="216" spans="1:7" ht="13.5">
      <c r="A216" s="18"/>
      <c r="B216" s="18"/>
      <c r="C216" s="19"/>
      <c r="D216" s="19"/>
      <c r="F216" s="285"/>
      <c r="G216" s="285"/>
    </row>
    <row r="217" spans="1:7" ht="13.5">
      <c r="A217" s="18"/>
      <c r="B217" s="18" t="s">
        <v>75</v>
      </c>
      <c r="C217" s="19">
        <v>12000</v>
      </c>
      <c r="D217" s="19"/>
      <c r="F217" s="285"/>
      <c r="G217" s="285"/>
    </row>
    <row r="218" spans="1:7" ht="13.5">
      <c r="A218" s="18"/>
      <c r="B218" s="56" t="s">
        <v>56</v>
      </c>
      <c r="C218" s="57"/>
      <c r="D218" s="57">
        <v>12000</v>
      </c>
      <c r="F218" s="285"/>
      <c r="G218" s="285"/>
    </row>
    <row r="219" spans="1:7" ht="13.5">
      <c r="A219" s="18"/>
      <c r="B219" s="18"/>
      <c r="C219" s="19"/>
      <c r="D219" s="19"/>
      <c r="F219" s="285"/>
      <c r="G219" s="285"/>
    </row>
    <row r="220" spans="1:7" ht="13.5">
      <c r="A220" s="18"/>
      <c r="B220" s="18" t="s">
        <v>58</v>
      </c>
      <c r="C220" s="19">
        <v>143000</v>
      </c>
      <c r="D220" s="19"/>
      <c r="F220" s="285"/>
      <c r="G220" s="285"/>
    </row>
    <row r="221" spans="1:7" ht="13.5">
      <c r="A221" s="18"/>
      <c r="B221" s="58" t="s">
        <v>61</v>
      </c>
      <c r="C221" s="59"/>
      <c r="D221" s="59">
        <v>1500</v>
      </c>
      <c r="F221" s="285"/>
      <c r="G221" s="285"/>
    </row>
    <row r="222" spans="1:7" ht="13.5">
      <c r="A222" s="18"/>
      <c r="B222" s="56" t="s">
        <v>56</v>
      </c>
      <c r="C222" s="57"/>
      <c r="D222" s="57">
        <v>7000</v>
      </c>
      <c r="F222" s="285"/>
      <c r="G222" s="285"/>
    </row>
    <row r="223" spans="1:7" ht="13.5">
      <c r="A223" s="18"/>
      <c r="B223" s="18" t="s">
        <v>18</v>
      </c>
      <c r="C223" s="19"/>
      <c r="D223" s="19">
        <f>C220-D221-D222</f>
        <v>134500</v>
      </c>
      <c r="F223" s="285"/>
      <c r="G223" s="285"/>
    </row>
    <row r="224" spans="1:7" ht="13.5">
      <c r="A224" s="18"/>
      <c r="B224" s="18"/>
      <c r="C224" s="19"/>
      <c r="D224" s="19"/>
      <c r="F224" s="285"/>
      <c r="G224" s="285"/>
    </row>
    <row r="225" spans="1:4" ht="13.5">
      <c r="A225" s="18"/>
      <c r="B225" s="18" t="s">
        <v>61</v>
      </c>
      <c r="C225" s="19">
        <v>1500</v>
      </c>
      <c r="D225" s="19"/>
    </row>
    <row r="226" spans="1:4" ht="13.5">
      <c r="A226" s="18"/>
      <c r="B226" s="18" t="s">
        <v>56</v>
      </c>
      <c r="C226" s="19">
        <f>D218+D222-C214</f>
        <v>16000</v>
      </c>
      <c r="D226" s="19"/>
    </row>
    <row r="227" spans="1:4" ht="13.5">
      <c r="A227" s="18"/>
      <c r="B227" s="18" t="s">
        <v>18</v>
      </c>
      <c r="C227" s="19"/>
      <c r="D227" s="19">
        <f>C226+C225</f>
        <v>17500</v>
      </c>
    </row>
    <row r="228" spans="1:4" ht="13.5">
      <c r="A228" s="18"/>
      <c r="B228" s="18"/>
      <c r="C228" s="19"/>
      <c r="D228" s="19"/>
    </row>
    <row r="229" spans="1:4" ht="13.5">
      <c r="A229" s="18"/>
      <c r="B229" s="18"/>
      <c r="C229" s="19"/>
      <c r="D229" s="19"/>
    </row>
    <row r="230" spans="1:4" ht="13.5">
      <c r="A230" s="18"/>
      <c r="B230" s="18"/>
      <c r="C230" s="19"/>
      <c r="D230" s="19"/>
    </row>
    <row r="231" spans="1:4" ht="13.5">
      <c r="A231" s="18"/>
      <c r="B231" s="18"/>
      <c r="C231" s="19"/>
      <c r="D231" s="19"/>
    </row>
    <row r="232" spans="1:4" ht="13.5">
      <c r="A232" s="18"/>
      <c r="B232" s="18"/>
      <c r="C232" s="19"/>
      <c r="D232" s="19"/>
    </row>
    <row r="233" spans="1:4" ht="13.5">
      <c r="A233" s="18"/>
      <c r="B233" s="18"/>
      <c r="C233" s="19"/>
      <c r="D233" s="19"/>
    </row>
    <row r="234" spans="1:4" ht="14.25" thickBot="1">
      <c r="A234" s="18"/>
      <c r="B234" s="18"/>
      <c r="C234" s="19"/>
      <c r="D234" s="19"/>
    </row>
    <row r="235" spans="1:8" ht="15" customHeight="1">
      <c r="A235" s="21">
        <v>44867</v>
      </c>
      <c r="B235" s="18" t="s">
        <v>145</v>
      </c>
      <c r="C235" s="19">
        <v>200000</v>
      </c>
      <c r="D235" s="19"/>
      <c r="F235" s="231"/>
      <c r="G235" s="232"/>
      <c r="H235" s="233"/>
    </row>
    <row r="236" spans="1:8" ht="13.5">
      <c r="A236" s="18"/>
      <c r="B236" s="18" t="s">
        <v>130</v>
      </c>
      <c r="C236" s="19"/>
      <c r="D236" s="19">
        <v>200000</v>
      </c>
      <c r="F236" s="234"/>
      <c r="G236" s="235"/>
      <c r="H236" s="236"/>
    </row>
    <row r="237" spans="1:8" ht="13.5">
      <c r="A237" s="18"/>
      <c r="B237" s="18"/>
      <c r="C237" s="19"/>
      <c r="D237" s="19"/>
      <c r="F237" s="234"/>
      <c r="G237" s="235"/>
      <c r="H237" s="236"/>
    </row>
    <row r="238" spans="1:8" ht="13.5">
      <c r="A238" s="18"/>
      <c r="B238" s="18" t="s">
        <v>144</v>
      </c>
      <c r="C238" s="19">
        <f>(D241+D240-C239)</f>
        <v>20400</v>
      </c>
      <c r="D238" s="19"/>
      <c r="F238" s="234"/>
      <c r="G238" s="235"/>
      <c r="H238" s="236"/>
    </row>
    <row r="239" spans="1:8" ht="13.5">
      <c r="A239" s="18"/>
      <c r="B239" s="18" t="s">
        <v>146</v>
      </c>
      <c r="C239" s="19">
        <v>3000</v>
      </c>
      <c r="D239" s="19"/>
      <c r="F239" s="234"/>
      <c r="G239" s="235"/>
      <c r="H239" s="236"/>
    </row>
    <row r="240" spans="1:8" ht="13.5">
      <c r="A240" s="18"/>
      <c r="B240" s="18" t="s">
        <v>12</v>
      </c>
      <c r="C240" s="19"/>
      <c r="D240" s="19">
        <v>3400</v>
      </c>
      <c r="F240" s="234"/>
      <c r="G240" s="235"/>
      <c r="H240" s="236"/>
    </row>
    <row r="241" spans="1:8" ht="13.5">
      <c r="A241" s="18"/>
      <c r="B241" s="18" t="s">
        <v>130</v>
      </c>
      <c r="C241" s="19"/>
      <c r="D241" s="19">
        <v>20000</v>
      </c>
      <c r="F241" s="234"/>
      <c r="G241" s="235"/>
      <c r="H241" s="236"/>
    </row>
    <row r="242" spans="1:8" ht="14.25" thickBot="1">
      <c r="A242" s="18"/>
      <c r="B242" s="18"/>
      <c r="C242" s="19"/>
      <c r="D242" s="19"/>
      <c r="F242" s="237"/>
      <c r="G242" s="238"/>
      <c r="H242" s="239"/>
    </row>
    <row r="243" spans="1:8" ht="13.5">
      <c r="A243" s="18"/>
      <c r="B243" s="18" t="s">
        <v>130</v>
      </c>
      <c r="C243" s="19">
        <v>295000</v>
      </c>
      <c r="D243" s="19"/>
      <c r="F243" s="36"/>
      <c r="G243" s="36"/>
      <c r="H243" s="36"/>
    </row>
    <row r="244" spans="1:8" ht="13.5">
      <c r="A244" s="18"/>
      <c r="B244" s="18" t="s">
        <v>7</v>
      </c>
      <c r="C244" s="19">
        <v>59000</v>
      </c>
      <c r="D244" s="19"/>
      <c r="F244" s="36"/>
      <c r="G244" s="36"/>
      <c r="H244" s="36"/>
    </row>
    <row r="245" spans="1:8" ht="13.5">
      <c r="A245" s="18"/>
      <c r="B245" s="18" t="s">
        <v>8</v>
      </c>
      <c r="C245" s="19"/>
      <c r="D245" s="19">
        <f>(C243+C244)</f>
        <v>354000</v>
      </c>
      <c r="F245" s="36"/>
      <c r="G245" s="36"/>
      <c r="H245" s="36"/>
    </row>
    <row r="246" spans="1:8" ht="13.5">
      <c r="A246" s="18"/>
      <c r="B246" s="18"/>
      <c r="C246" s="19"/>
      <c r="D246" s="19"/>
      <c r="F246" s="36"/>
      <c r="G246" s="36"/>
      <c r="H246" s="36"/>
    </row>
    <row r="247" spans="1:8" ht="13.5">
      <c r="A247" s="18"/>
      <c r="B247" s="18" t="s">
        <v>147</v>
      </c>
      <c r="C247" s="19">
        <v>354000</v>
      </c>
      <c r="D247" s="19"/>
      <c r="F247" s="36"/>
      <c r="G247" s="36"/>
      <c r="H247" s="36"/>
    </row>
    <row r="248" spans="1:8" ht="13.5">
      <c r="A248" s="18"/>
      <c r="B248" s="18" t="s">
        <v>144</v>
      </c>
      <c r="C248" s="19"/>
      <c r="D248" s="19">
        <v>20400</v>
      </c>
      <c r="F248" s="36"/>
      <c r="G248" s="36"/>
      <c r="H248" s="36"/>
    </row>
    <row r="249" spans="1:4" ht="13.5">
      <c r="A249" s="18"/>
      <c r="B249" s="18" t="s">
        <v>148</v>
      </c>
      <c r="C249" s="19"/>
      <c r="D249" s="19">
        <f>C247-D248</f>
        <v>333600</v>
      </c>
    </row>
    <row r="250" spans="1:4" ht="13.5">
      <c r="A250" s="18"/>
      <c r="B250" s="18"/>
      <c r="C250" s="19"/>
      <c r="D250" s="19"/>
    </row>
    <row r="251" spans="1:4" ht="13.5">
      <c r="A251" s="18"/>
      <c r="B251" s="18"/>
      <c r="C251" s="19"/>
      <c r="D251" s="19"/>
    </row>
    <row r="252" spans="1:4" ht="14.25" thickBot="1">
      <c r="A252" s="18"/>
      <c r="B252" s="18"/>
      <c r="C252" s="19"/>
      <c r="D252" s="19"/>
    </row>
    <row r="253" spans="1:8" ht="13.5">
      <c r="A253" s="21">
        <v>44831</v>
      </c>
      <c r="B253" s="18" t="s">
        <v>55</v>
      </c>
      <c r="C253" s="19">
        <v>125000</v>
      </c>
      <c r="D253" s="19"/>
      <c r="F253" s="231" t="s">
        <v>149</v>
      </c>
      <c r="G253" s="232"/>
      <c r="H253" s="233"/>
    </row>
    <row r="254" spans="1:8" ht="13.5">
      <c r="A254" s="18"/>
      <c r="B254" s="18" t="s">
        <v>56</v>
      </c>
      <c r="C254" s="19">
        <v>5000</v>
      </c>
      <c r="D254" s="19"/>
      <c r="F254" s="234"/>
      <c r="G254" s="235"/>
      <c r="H254" s="236"/>
    </row>
    <row r="255" spans="1:8" ht="13.5">
      <c r="A255" s="18"/>
      <c r="B255" s="18" t="s">
        <v>58</v>
      </c>
      <c r="C255" s="19"/>
      <c r="D255" s="19">
        <v>130000</v>
      </c>
      <c r="F255" s="234"/>
      <c r="G255" s="235"/>
      <c r="H255" s="236"/>
    </row>
    <row r="256" spans="1:8" ht="13.5">
      <c r="A256" s="18"/>
      <c r="B256" s="18"/>
      <c r="C256" s="19"/>
      <c r="D256" s="19"/>
      <c r="F256" s="234"/>
      <c r="G256" s="235"/>
      <c r="H256" s="236"/>
    </row>
    <row r="257" spans="1:8" ht="13.5">
      <c r="A257" s="18"/>
      <c r="B257" s="18" t="s">
        <v>59</v>
      </c>
      <c r="C257" s="19">
        <v>18000</v>
      </c>
      <c r="D257" s="19"/>
      <c r="F257" s="234"/>
      <c r="G257" s="235"/>
      <c r="H257" s="236"/>
    </row>
    <row r="258" spans="1:8" ht="13.5">
      <c r="A258" s="18"/>
      <c r="B258" s="18" t="s">
        <v>56</v>
      </c>
      <c r="C258" s="19"/>
      <c r="D258" s="19">
        <v>18000</v>
      </c>
      <c r="F258" s="234"/>
      <c r="G258" s="235"/>
      <c r="H258" s="236"/>
    </row>
    <row r="259" spans="1:8" ht="13.5">
      <c r="A259" s="18"/>
      <c r="B259" s="18"/>
      <c r="C259" s="19"/>
      <c r="D259" s="19"/>
      <c r="F259" s="234"/>
      <c r="G259" s="235"/>
      <c r="H259" s="236"/>
    </row>
    <row r="260" spans="1:8" ht="13.5">
      <c r="A260" s="18"/>
      <c r="B260" s="18" t="s">
        <v>58</v>
      </c>
      <c r="C260" s="19">
        <v>130000</v>
      </c>
      <c r="D260" s="19"/>
      <c r="F260" s="234"/>
      <c r="G260" s="235"/>
      <c r="H260" s="236"/>
    </row>
    <row r="261" spans="1:8" ht="13.5">
      <c r="A261" s="18"/>
      <c r="B261" s="18" t="s">
        <v>61</v>
      </c>
      <c r="C261" s="19"/>
      <c r="D261" s="19">
        <v>2500</v>
      </c>
      <c r="F261" s="234"/>
      <c r="G261" s="235"/>
      <c r="H261" s="236"/>
    </row>
    <row r="262" spans="1:8" ht="13.5">
      <c r="A262" s="18"/>
      <c r="B262" s="18" t="s">
        <v>56</v>
      </c>
      <c r="C262" s="19"/>
      <c r="D262" s="19">
        <v>9000</v>
      </c>
      <c r="F262" s="234"/>
      <c r="G262" s="235"/>
      <c r="H262" s="236"/>
    </row>
    <row r="263" spans="1:8" ht="13.5">
      <c r="A263" s="18"/>
      <c r="B263" s="18" t="s">
        <v>18</v>
      </c>
      <c r="C263" s="19"/>
      <c r="D263" s="19">
        <f>C260-D261-D262</f>
        <v>118500</v>
      </c>
      <c r="F263" s="234"/>
      <c r="G263" s="235"/>
      <c r="H263" s="236"/>
    </row>
    <row r="264" spans="1:8" ht="13.5">
      <c r="A264" s="18"/>
      <c r="B264" s="18"/>
      <c r="C264" s="19"/>
      <c r="D264" s="19"/>
      <c r="F264" s="234"/>
      <c r="G264" s="235"/>
      <c r="H264" s="236"/>
    </row>
    <row r="265" spans="1:8" ht="13.5">
      <c r="A265" s="18"/>
      <c r="B265" s="18" t="s">
        <v>61</v>
      </c>
      <c r="C265" s="19">
        <v>2500</v>
      </c>
      <c r="D265" s="19"/>
      <c r="F265" s="234"/>
      <c r="G265" s="235"/>
      <c r="H265" s="236"/>
    </row>
    <row r="266" spans="1:8" ht="13.5">
      <c r="A266" s="18"/>
      <c r="B266" s="18" t="s">
        <v>56</v>
      </c>
      <c r="C266" s="19">
        <v>22000</v>
      </c>
      <c r="D266" s="19"/>
      <c r="F266" s="234"/>
      <c r="G266" s="235"/>
      <c r="H266" s="236"/>
    </row>
    <row r="267" spans="1:8" ht="14.25" thickBot="1">
      <c r="A267" s="18"/>
      <c r="B267" s="18" t="s">
        <v>150</v>
      </c>
      <c r="C267" s="19"/>
      <c r="D267" s="19">
        <v>24500</v>
      </c>
      <c r="F267" s="237"/>
      <c r="G267" s="238"/>
      <c r="H267" s="239"/>
    </row>
    <row r="268" spans="1:4" ht="13.5">
      <c r="A268" s="18"/>
      <c r="B268" s="18"/>
      <c r="C268" s="19"/>
      <c r="D268" s="19"/>
    </row>
    <row r="269" spans="1:4" ht="13.5">
      <c r="A269" s="18"/>
      <c r="B269" s="18"/>
      <c r="C269" s="19"/>
      <c r="D269" s="19"/>
    </row>
    <row r="270" spans="1:4" ht="13.5">
      <c r="A270" s="18"/>
      <c r="B270" s="18"/>
      <c r="C270" s="19"/>
      <c r="D270" s="19"/>
    </row>
    <row r="271" spans="1:4" ht="13.5">
      <c r="A271" s="18"/>
      <c r="B271" s="18"/>
      <c r="C271" s="19"/>
      <c r="D271" s="19"/>
    </row>
    <row r="272" spans="1:4" ht="13.5">
      <c r="A272" s="18"/>
      <c r="B272" s="18"/>
      <c r="C272" s="19"/>
      <c r="D272" s="19"/>
    </row>
    <row r="273" spans="1:4" ht="13.5">
      <c r="A273" s="18"/>
      <c r="B273" s="18"/>
      <c r="C273" s="19"/>
      <c r="D273" s="19"/>
    </row>
    <row r="274" spans="1:4" ht="13.5">
      <c r="A274" s="18"/>
      <c r="B274" s="18"/>
      <c r="C274" s="19"/>
      <c r="D274" s="19"/>
    </row>
    <row r="275" spans="1:4" ht="13.5">
      <c r="A275" s="21">
        <v>44720</v>
      </c>
      <c r="B275" s="18" t="s">
        <v>18</v>
      </c>
      <c r="C275" s="19">
        <v>8000</v>
      </c>
      <c r="D275" s="19"/>
    </row>
    <row r="276" spans="1:4" ht="13.5">
      <c r="A276" s="18"/>
      <c r="B276" s="18" t="s">
        <v>151</v>
      </c>
      <c r="C276" s="19"/>
      <c r="D276" s="19">
        <v>8000</v>
      </c>
    </row>
    <row r="277" spans="1:4" ht="13.5">
      <c r="A277" s="18"/>
      <c r="B277" s="18"/>
      <c r="C277" s="19"/>
      <c r="D277" s="19"/>
    </row>
    <row r="278" spans="1:4" ht="13.5">
      <c r="A278" s="21">
        <v>44878</v>
      </c>
      <c r="B278" s="18" t="s">
        <v>73</v>
      </c>
      <c r="C278" s="19">
        <v>30000</v>
      </c>
      <c r="D278" s="19"/>
    </row>
    <row r="279" spans="1:4" ht="13.5">
      <c r="A279" s="18"/>
      <c r="B279" s="18" t="s">
        <v>151</v>
      </c>
      <c r="C279" s="19"/>
      <c r="D279" s="19">
        <v>30000</v>
      </c>
    </row>
    <row r="280" spans="1:4" ht="13.5">
      <c r="A280" s="18"/>
      <c r="B280" s="18"/>
      <c r="C280" s="19"/>
      <c r="D280" s="19"/>
    </row>
    <row r="281" spans="1:4" ht="13.5">
      <c r="A281" s="21">
        <v>44714</v>
      </c>
      <c r="B281" s="18" t="s">
        <v>51</v>
      </c>
      <c r="C281" s="19">
        <v>10000</v>
      </c>
      <c r="D281" s="19"/>
    </row>
    <row r="282" spans="1:4" ht="13.5">
      <c r="A282" s="18"/>
      <c r="B282" s="18" t="s">
        <v>152</v>
      </c>
      <c r="C282" s="19">
        <v>140000</v>
      </c>
      <c r="D282" s="19"/>
    </row>
    <row r="283" spans="1:4" ht="13.5">
      <c r="A283" s="18"/>
      <c r="B283" s="18" t="s">
        <v>153</v>
      </c>
      <c r="C283" s="19"/>
      <c r="D283" s="19">
        <v>50000</v>
      </c>
    </row>
    <row r="284" spans="1:4" ht="13.5">
      <c r="A284" s="18"/>
      <c r="B284" s="18" t="s">
        <v>151</v>
      </c>
      <c r="C284" s="19"/>
      <c r="D284" s="19">
        <v>100000</v>
      </c>
    </row>
    <row r="285" spans="1:4" ht="13.5">
      <c r="A285" s="18"/>
      <c r="B285" s="18"/>
      <c r="C285" s="19"/>
      <c r="D285" s="19"/>
    </row>
    <row r="286" spans="1:4" ht="13.5">
      <c r="A286" s="18"/>
      <c r="B286" s="18"/>
      <c r="C286" s="19"/>
      <c r="D286" s="19"/>
    </row>
    <row r="287" spans="1:4" ht="13.5">
      <c r="A287" s="21">
        <v>44649</v>
      </c>
      <c r="B287" s="18" t="s">
        <v>18</v>
      </c>
      <c r="C287" s="19">
        <v>800000</v>
      </c>
      <c r="D287" s="19"/>
    </row>
    <row r="288" spans="1:4" ht="13.5">
      <c r="A288" s="18"/>
      <c r="B288" s="18" t="s">
        <v>151</v>
      </c>
      <c r="C288" s="19"/>
      <c r="D288" s="19">
        <v>800000</v>
      </c>
    </row>
    <row r="289" spans="1:4" ht="13.5">
      <c r="A289" s="18"/>
      <c r="B289" s="18"/>
      <c r="C289" s="19"/>
      <c r="D289" s="19"/>
    </row>
    <row r="290" spans="1:4" ht="13.5">
      <c r="A290" s="18"/>
      <c r="B290" s="18" t="s">
        <v>22</v>
      </c>
      <c r="C290" s="19">
        <v>400000</v>
      </c>
      <c r="D290" s="19"/>
    </row>
    <row r="291" spans="1:4" ht="13.5">
      <c r="A291" s="18"/>
      <c r="B291" s="18" t="s">
        <v>31</v>
      </c>
      <c r="C291" s="19">
        <v>250000</v>
      </c>
      <c r="D291" s="19"/>
    </row>
    <row r="292" spans="1:4" ht="13.5">
      <c r="A292" s="18"/>
      <c r="B292" s="18" t="s">
        <v>154</v>
      </c>
      <c r="C292" s="19">
        <v>260000</v>
      </c>
      <c r="D292" s="19"/>
    </row>
    <row r="293" spans="1:4" ht="13.5">
      <c r="A293" s="18"/>
      <c r="B293" s="18" t="s">
        <v>23</v>
      </c>
      <c r="C293" s="19">
        <v>190000</v>
      </c>
      <c r="D293" s="19"/>
    </row>
    <row r="294" spans="1:4" ht="13.5">
      <c r="A294" s="18"/>
      <c r="B294" s="18" t="s">
        <v>45</v>
      </c>
      <c r="C294" s="19">
        <v>100000</v>
      </c>
      <c r="D294" s="19"/>
    </row>
    <row r="295" spans="1:4" ht="13.5">
      <c r="A295" s="18"/>
      <c r="B295" s="18" t="s">
        <v>116</v>
      </c>
      <c r="C295" s="44"/>
      <c r="D295" s="19">
        <v>220000</v>
      </c>
    </row>
    <row r="296" spans="1:4" ht="13.5">
      <c r="A296" s="18"/>
      <c r="B296" s="18" t="s">
        <v>155</v>
      </c>
      <c r="C296" s="19"/>
      <c r="D296" s="19">
        <v>280000</v>
      </c>
    </row>
    <row r="297" spans="1:4" ht="13.5">
      <c r="A297" s="18"/>
      <c r="B297" s="18" t="s">
        <v>156</v>
      </c>
      <c r="C297" s="19"/>
      <c r="D297" s="19">
        <v>700000</v>
      </c>
    </row>
    <row r="298" spans="1:4" ht="13.5">
      <c r="A298" s="18"/>
      <c r="B298" s="18"/>
      <c r="C298" s="19"/>
      <c r="D298" s="19"/>
    </row>
    <row r="299" spans="1:4" ht="13.5">
      <c r="A299" s="18"/>
      <c r="B299" s="18" t="s">
        <v>156</v>
      </c>
      <c r="C299" s="19">
        <v>700000</v>
      </c>
      <c r="D299" s="19"/>
    </row>
    <row r="300" spans="1:4" ht="13.5">
      <c r="A300" s="18"/>
      <c r="B300" s="18" t="s">
        <v>18</v>
      </c>
      <c r="C300" s="19"/>
      <c r="D300" s="19">
        <v>700000</v>
      </c>
    </row>
    <row r="301" spans="1:4" ht="13.5">
      <c r="A301" s="18"/>
      <c r="B301" s="18"/>
      <c r="C301" s="19"/>
      <c r="D301" s="19"/>
    </row>
    <row r="302" spans="1:4" ht="13.5">
      <c r="A302" s="18"/>
      <c r="B302" s="18"/>
      <c r="C302" s="19"/>
      <c r="D302" s="19"/>
    </row>
    <row r="303" spans="1:4" ht="13.5">
      <c r="A303" s="21">
        <v>44786</v>
      </c>
      <c r="B303" s="18" t="s">
        <v>157</v>
      </c>
      <c r="C303" s="19">
        <v>50000</v>
      </c>
      <c r="D303" s="19"/>
    </row>
    <row r="304" spans="1:4" ht="13.5">
      <c r="A304" s="18"/>
      <c r="B304" s="18" t="s">
        <v>158</v>
      </c>
      <c r="C304" s="19">
        <v>75000</v>
      </c>
      <c r="D304" s="19"/>
    </row>
    <row r="305" spans="1:4" ht="13.5">
      <c r="A305" s="18"/>
      <c r="B305" s="18" t="s">
        <v>159</v>
      </c>
      <c r="C305" s="19">
        <v>125000</v>
      </c>
      <c r="D305" s="19"/>
    </row>
    <row r="306" spans="1:4" ht="13.5">
      <c r="A306" s="18"/>
      <c r="B306" s="18" t="s">
        <v>160</v>
      </c>
      <c r="C306" s="19"/>
      <c r="D306" s="19">
        <v>250000</v>
      </c>
    </row>
    <row r="307" spans="1:4" ht="13.5">
      <c r="A307" s="18"/>
      <c r="B307" s="18"/>
      <c r="C307" s="19"/>
      <c r="D307" s="19"/>
    </row>
    <row r="308" spans="1:4" ht="13.5">
      <c r="A308" s="18"/>
      <c r="B308" s="18" t="s">
        <v>18</v>
      </c>
      <c r="C308" s="19">
        <v>50000</v>
      </c>
      <c r="D308" s="19"/>
    </row>
    <row r="309" spans="1:4" ht="13.5">
      <c r="A309" s="18"/>
      <c r="B309" s="18" t="s">
        <v>157</v>
      </c>
      <c r="C309" s="19"/>
      <c r="D309" s="19">
        <v>50000</v>
      </c>
    </row>
    <row r="310" spans="1:4" ht="13.5">
      <c r="A310" s="18"/>
      <c r="B310" s="18"/>
      <c r="C310" s="19"/>
      <c r="D310" s="19"/>
    </row>
    <row r="311" spans="1:4" ht="13.5">
      <c r="A311" s="18"/>
      <c r="B311" s="18" t="s">
        <v>161</v>
      </c>
      <c r="C311" s="19">
        <v>50000</v>
      </c>
      <c r="D311" s="19"/>
    </row>
    <row r="312" spans="1:4" ht="13.5">
      <c r="A312" s="18"/>
      <c r="B312" s="18" t="s">
        <v>51</v>
      </c>
      <c r="C312" s="19">
        <v>25000</v>
      </c>
      <c r="D312" s="19"/>
    </row>
    <row r="313" spans="1:4" ht="13.5">
      <c r="A313" s="18"/>
      <c r="B313" s="18" t="s">
        <v>158</v>
      </c>
      <c r="C313" s="19"/>
      <c r="D313" s="19">
        <v>75000</v>
      </c>
    </row>
    <row r="314" spans="1:4" ht="13.5">
      <c r="A314" s="18"/>
      <c r="B314" s="18"/>
      <c r="C314" s="19"/>
      <c r="D314" s="19"/>
    </row>
    <row r="315" spans="1:4" ht="13.5">
      <c r="A315" s="18"/>
      <c r="B315" s="18" t="s">
        <v>38</v>
      </c>
      <c r="C315" s="19">
        <v>100000</v>
      </c>
      <c r="D315" s="19"/>
    </row>
    <row r="316" spans="1:4" ht="13.5">
      <c r="A316" s="18"/>
      <c r="B316" s="18" t="s">
        <v>162</v>
      </c>
      <c r="C316" s="19">
        <v>43000</v>
      </c>
      <c r="D316" s="19"/>
    </row>
    <row r="317" spans="1:4" ht="13.5">
      <c r="A317" s="18"/>
      <c r="B317" s="18" t="s">
        <v>163</v>
      </c>
      <c r="C317" s="19">
        <v>32000</v>
      </c>
      <c r="D317" s="19"/>
    </row>
    <row r="318" spans="1:4" ht="13.5">
      <c r="A318" s="18"/>
      <c r="B318" s="18" t="s">
        <v>45</v>
      </c>
      <c r="C318" s="19">
        <v>10000</v>
      </c>
      <c r="D318" s="19"/>
    </row>
    <row r="319" spans="1:4" ht="13.5">
      <c r="A319" s="18"/>
      <c r="B319" s="18" t="s">
        <v>116</v>
      </c>
      <c r="C319" s="19"/>
      <c r="D319" s="19">
        <v>27000</v>
      </c>
    </row>
    <row r="320" spans="1:4" ht="13.5">
      <c r="A320" s="18"/>
      <c r="B320" s="18" t="s">
        <v>155</v>
      </c>
      <c r="C320" s="19"/>
      <c r="D320" s="19">
        <v>33000</v>
      </c>
    </row>
    <row r="321" spans="1:4" ht="13.5">
      <c r="A321" s="18"/>
      <c r="B321" s="18" t="s">
        <v>159</v>
      </c>
      <c r="C321" s="19"/>
      <c r="D321" s="19">
        <v>125000</v>
      </c>
    </row>
    <row r="322" spans="1:4" ht="13.5">
      <c r="A322" s="18"/>
      <c r="B322" s="18"/>
      <c r="C322" s="19"/>
      <c r="D322" s="19"/>
    </row>
    <row r="323" spans="1:7" ht="13.5">
      <c r="A323" s="21">
        <v>44859</v>
      </c>
      <c r="B323" s="18" t="s">
        <v>165</v>
      </c>
      <c r="C323" s="19">
        <v>75000</v>
      </c>
      <c r="D323" s="19"/>
      <c r="E323" s="286" t="s">
        <v>164</v>
      </c>
      <c r="F323" s="235"/>
      <c r="G323" s="235"/>
    </row>
    <row r="324" spans="1:7" ht="13.5">
      <c r="A324" s="18"/>
      <c r="B324" s="18" t="s">
        <v>166</v>
      </c>
      <c r="C324" s="19">
        <v>175000</v>
      </c>
      <c r="D324" s="19"/>
      <c r="E324" s="286"/>
      <c r="F324" s="235"/>
      <c r="G324" s="235"/>
    </row>
    <row r="325" spans="1:7" ht="13.5">
      <c r="A325" s="18"/>
      <c r="B325" s="18" t="s">
        <v>167</v>
      </c>
      <c r="C325" s="19">
        <v>250000</v>
      </c>
      <c r="D325" s="19"/>
      <c r="E325" s="286"/>
      <c r="F325" s="235"/>
      <c r="G325" s="235"/>
    </row>
    <row r="326" spans="1:7" ht="13.5">
      <c r="A326" s="18"/>
      <c r="B326" s="18" t="s">
        <v>160</v>
      </c>
      <c r="C326" s="19"/>
      <c r="D326" s="19">
        <v>500000</v>
      </c>
      <c r="E326" s="286"/>
      <c r="F326" s="235"/>
      <c r="G326" s="235"/>
    </row>
    <row r="327" spans="1:7" ht="13.5">
      <c r="A327" s="18"/>
      <c r="B327" s="18"/>
      <c r="C327" s="19"/>
      <c r="D327" s="19"/>
      <c r="E327" s="286"/>
      <c r="F327" s="235"/>
      <c r="G327" s="235"/>
    </row>
    <row r="328" spans="1:7" ht="13.5">
      <c r="A328" s="18"/>
      <c r="B328" s="18" t="s">
        <v>18</v>
      </c>
      <c r="C328" s="19">
        <v>75000</v>
      </c>
      <c r="D328" s="19"/>
      <c r="E328" s="286"/>
      <c r="F328" s="235"/>
      <c r="G328" s="235"/>
    </row>
    <row r="329" spans="1:7" ht="13.5">
      <c r="A329" s="18"/>
      <c r="B329" s="18" t="s">
        <v>165</v>
      </c>
      <c r="C329" s="19"/>
      <c r="D329" s="19">
        <v>75000</v>
      </c>
      <c r="E329" s="286"/>
      <c r="F329" s="235"/>
      <c r="G329" s="235"/>
    </row>
    <row r="330" spans="1:7" ht="13.5">
      <c r="A330" s="18"/>
      <c r="B330" s="18"/>
      <c r="C330" s="19"/>
      <c r="D330" s="19"/>
      <c r="E330" s="286"/>
      <c r="F330" s="235"/>
      <c r="G330" s="235"/>
    </row>
    <row r="331" spans="1:7" ht="13.5">
      <c r="A331" s="18"/>
      <c r="B331" s="18" t="s">
        <v>152</v>
      </c>
      <c r="C331" s="19">
        <v>170000</v>
      </c>
      <c r="D331" s="19"/>
      <c r="E331" s="286"/>
      <c r="F331" s="235"/>
      <c r="G331" s="235"/>
    </row>
    <row r="332" spans="1:4" ht="13.5">
      <c r="A332" s="18"/>
      <c r="B332" s="18" t="s">
        <v>51</v>
      </c>
      <c r="C332" s="19">
        <v>5000</v>
      </c>
      <c r="D332" s="19"/>
    </row>
    <row r="333" spans="1:4" ht="13.5">
      <c r="A333" s="18"/>
      <c r="B333" s="18" t="s">
        <v>166</v>
      </c>
      <c r="C333" s="19"/>
      <c r="D333" s="19">
        <v>175000</v>
      </c>
    </row>
    <row r="334" spans="1:4" ht="13.5">
      <c r="A334" s="18"/>
      <c r="B334" s="18"/>
      <c r="C334" s="19"/>
      <c r="D334" s="19"/>
    </row>
    <row r="335" spans="1:4" ht="13.5">
      <c r="A335" s="18"/>
      <c r="B335" s="18" t="s">
        <v>168</v>
      </c>
      <c r="C335" s="19">
        <v>150000</v>
      </c>
      <c r="D335" s="19"/>
    </row>
    <row r="336" spans="1:4" ht="13.5">
      <c r="A336" s="18"/>
      <c r="B336" s="18" t="s">
        <v>27</v>
      </c>
      <c r="C336" s="19">
        <v>60000</v>
      </c>
      <c r="D336" s="19"/>
    </row>
    <row r="337" spans="1:4" ht="13.5">
      <c r="A337" s="18"/>
      <c r="B337" s="18" t="s">
        <v>169</v>
      </c>
      <c r="C337" s="19">
        <v>40000</v>
      </c>
      <c r="D337" s="19"/>
    </row>
    <row r="338" spans="1:4" ht="13.5">
      <c r="A338" s="18"/>
      <c r="B338" s="18" t="s">
        <v>45</v>
      </c>
      <c r="C338" s="19">
        <v>30000</v>
      </c>
      <c r="D338" s="19"/>
    </row>
    <row r="339" spans="1:4" ht="13.5">
      <c r="A339" s="18"/>
      <c r="B339" s="18" t="s">
        <v>116</v>
      </c>
      <c r="C339" s="19"/>
      <c r="D339" s="19">
        <v>25000</v>
      </c>
    </row>
    <row r="340" spans="1:4" ht="13.5">
      <c r="A340" s="18"/>
      <c r="B340" s="18" t="s">
        <v>91</v>
      </c>
      <c r="C340" s="19"/>
      <c r="D340" s="19">
        <v>5000</v>
      </c>
    </row>
    <row r="341" spans="1:4" ht="13.5">
      <c r="A341" s="18"/>
      <c r="B341" s="18" t="s">
        <v>167</v>
      </c>
      <c r="C341" s="19"/>
      <c r="D341" s="19">
        <v>250000</v>
      </c>
    </row>
    <row r="342" spans="1:4" ht="13.5">
      <c r="A342" s="18"/>
      <c r="B342" s="18"/>
      <c r="C342" s="19"/>
      <c r="D342" s="19"/>
    </row>
    <row r="343" spans="1:4" ht="13.5">
      <c r="A343" s="18"/>
      <c r="B343" s="18"/>
      <c r="C343" s="19"/>
      <c r="D343" s="19"/>
    </row>
    <row r="344" spans="1:4" ht="13.5">
      <c r="A344" s="18"/>
      <c r="B344" s="18"/>
      <c r="C344" s="19"/>
      <c r="D344" s="19"/>
    </row>
    <row r="345" spans="1:4" ht="13.5">
      <c r="A345" s="18"/>
      <c r="B345" s="18"/>
      <c r="C345" s="19"/>
      <c r="D345" s="19"/>
    </row>
    <row r="346" spans="1:4" ht="13.5">
      <c r="A346" s="18"/>
      <c r="B346" s="18"/>
      <c r="C346" s="19"/>
      <c r="D346" s="19"/>
    </row>
    <row r="347" spans="1:6" ht="13.5">
      <c r="A347" s="18"/>
      <c r="B347" s="18" t="s">
        <v>170</v>
      </c>
      <c r="C347" s="19" t="s">
        <v>171</v>
      </c>
      <c r="D347" s="19"/>
      <c r="F347" s="16" t="s">
        <v>172</v>
      </c>
    </row>
    <row r="348" spans="1:4" ht="13.5">
      <c r="A348" s="18"/>
      <c r="B348" s="18" t="s">
        <v>160</v>
      </c>
      <c r="C348" s="19"/>
      <c r="D348" s="19" t="s">
        <v>171</v>
      </c>
    </row>
    <row r="349" spans="1:4" ht="13.5">
      <c r="A349" s="18"/>
      <c r="B349" s="18"/>
      <c r="C349" s="19"/>
      <c r="D349" s="19"/>
    </row>
    <row r="350" spans="1:4" ht="13.5">
      <c r="A350" s="18"/>
      <c r="B350" s="18" t="s">
        <v>170</v>
      </c>
      <c r="C350" s="19" t="s">
        <v>171</v>
      </c>
      <c r="D350" s="19"/>
    </row>
    <row r="351" spans="1:6" ht="13.5">
      <c r="A351" s="18"/>
      <c r="B351" s="18" t="s">
        <v>173</v>
      </c>
      <c r="C351" s="19"/>
      <c r="D351" s="19" t="s">
        <v>171</v>
      </c>
      <c r="F351" s="16" t="s">
        <v>174</v>
      </c>
    </row>
    <row r="352" spans="1:4" ht="13.5">
      <c r="A352" s="18"/>
      <c r="B352" s="18" t="s">
        <v>160</v>
      </c>
      <c r="C352" s="19"/>
      <c r="D352" s="19" t="s">
        <v>171</v>
      </c>
    </row>
    <row r="353" spans="1:4" ht="13.5">
      <c r="A353" s="18"/>
      <c r="B353" s="18"/>
      <c r="C353" s="19"/>
      <c r="D353" s="19"/>
    </row>
    <row r="354" spans="1:4" ht="13.5">
      <c r="A354" s="18"/>
      <c r="B354" s="18" t="s">
        <v>175</v>
      </c>
      <c r="C354" s="19" t="s">
        <v>171</v>
      </c>
      <c r="D354" s="19"/>
    </row>
    <row r="355" spans="1:4" ht="13.5">
      <c r="A355" s="18"/>
      <c r="B355" s="18" t="s">
        <v>170</v>
      </c>
      <c r="C355" s="19"/>
      <c r="D355" s="19" t="s">
        <v>171</v>
      </c>
    </row>
    <row r="356" spans="1:4" ht="13.5">
      <c r="A356" s="18"/>
      <c r="B356" s="18"/>
      <c r="C356" s="19"/>
      <c r="D356" s="19"/>
    </row>
    <row r="357" spans="1:4" ht="13.5">
      <c r="A357" s="18"/>
      <c r="B357" s="18" t="s">
        <v>73</v>
      </c>
      <c r="C357" s="19" t="s">
        <v>171</v>
      </c>
      <c r="D357" s="19"/>
    </row>
    <row r="358" spans="1:4" ht="13.5">
      <c r="A358" s="18"/>
      <c r="B358" s="18" t="s">
        <v>39</v>
      </c>
      <c r="C358" s="19" t="s">
        <v>171</v>
      </c>
      <c r="D358" s="19"/>
    </row>
    <row r="359" spans="1:4" ht="13.5">
      <c r="A359" s="18"/>
      <c r="B359" s="18" t="s">
        <v>170</v>
      </c>
      <c r="C359" s="19"/>
      <c r="D359" s="19" t="s">
        <v>171</v>
      </c>
    </row>
    <row r="360" spans="1:4" ht="13.5">
      <c r="A360" s="18"/>
      <c r="B360" s="18"/>
      <c r="C360" s="19"/>
      <c r="D360" s="19"/>
    </row>
    <row r="361" spans="1:4" ht="13.5">
      <c r="A361" s="18"/>
      <c r="B361" s="18" t="s">
        <v>18</v>
      </c>
      <c r="C361" s="19" t="s">
        <v>171</v>
      </c>
      <c r="D361" s="19"/>
    </row>
    <row r="362" spans="1:4" ht="13.5">
      <c r="A362" s="18"/>
      <c r="B362" s="18" t="s">
        <v>175</v>
      </c>
      <c r="C362" s="19"/>
      <c r="D362" s="19" t="s">
        <v>171</v>
      </c>
    </row>
    <row r="363" spans="1:4" ht="13.5">
      <c r="A363" s="18"/>
      <c r="B363" s="18"/>
      <c r="C363" s="19"/>
      <c r="D363" s="19"/>
    </row>
    <row r="364" spans="1:4" ht="13.5">
      <c r="A364" s="18"/>
      <c r="B364" s="18" t="s">
        <v>18</v>
      </c>
      <c r="C364" s="19" t="s">
        <v>171</v>
      </c>
      <c r="D364" s="19"/>
    </row>
    <row r="365" spans="1:4" ht="13.5">
      <c r="A365" s="18"/>
      <c r="B365" s="18" t="s">
        <v>170</v>
      </c>
      <c r="C365" s="19"/>
      <c r="D365" s="19" t="s">
        <v>171</v>
      </c>
    </row>
    <row r="366" spans="1:4" ht="13.5">
      <c r="A366" s="18"/>
      <c r="B366" s="18"/>
      <c r="C366" s="19"/>
      <c r="D366" s="19"/>
    </row>
    <row r="367" spans="1:4" ht="13.5">
      <c r="A367" s="18"/>
      <c r="B367" s="18" t="s">
        <v>176</v>
      </c>
      <c r="C367" s="19" t="s">
        <v>171</v>
      </c>
      <c r="D367" s="19"/>
    </row>
    <row r="368" spans="1:4" ht="13.5">
      <c r="A368" s="18"/>
      <c r="B368" s="18" t="s">
        <v>170</v>
      </c>
      <c r="C368" s="19"/>
      <c r="D368" s="19" t="s">
        <v>171</v>
      </c>
    </row>
    <row r="369" spans="1:4" ht="13.5">
      <c r="A369" s="18"/>
      <c r="B369" s="18"/>
      <c r="C369" s="19"/>
      <c r="D369" s="19"/>
    </row>
    <row r="370" spans="1:4" ht="13.5">
      <c r="A370" s="18"/>
      <c r="B370" s="18" t="s">
        <v>18</v>
      </c>
      <c r="C370" s="19" t="s">
        <v>171</v>
      </c>
      <c r="D370" s="19"/>
    </row>
    <row r="371" spans="1:4" ht="13.5">
      <c r="A371" s="18"/>
      <c r="B371" s="18" t="s">
        <v>176</v>
      </c>
      <c r="C371" s="19"/>
      <c r="D371" s="19" t="s">
        <v>171</v>
      </c>
    </row>
    <row r="372" spans="1:4" ht="13.5">
      <c r="A372" s="18"/>
      <c r="B372" s="18"/>
      <c r="C372" s="19"/>
      <c r="D372" s="19"/>
    </row>
    <row r="373" spans="1:8" ht="13.5">
      <c r="A373" s="18"/>
      <c r="B373" s="18"/>
      <c r="C373" s="19"/>
      <c r="D373" s="19"/>
      <c r="F373" s="287" t="s">
        <v>177</v>
      </c>
      <c r="G373" s="287"/>
      <c r="H373" s="287"/>
    </row>
    <row r="374" spans="1:8" ht="13.5">
      <c r="A374" s="21">
        <v>44626</v>
      </c>
      <c r="B374" s="18" t="s">
        <v>170</v>
      </c>
      <c r="C374" s="19">
        <v>500000</v>
      </c>
      <c r="D374" s="19"/>
      <c r="F374" s="282" t="s">
        <v>178</v>
      </c>
      <c r="G374" s="282"/>
      <c r="H374" s="282"/>
    </row>
    <row r="375" spans="1:4" ht="13.5">
      <c r="A375" s="18"/>
      <c r="B375" s="18" t="s">
        <v>160</v>
      </c>
      <c r="C375" s="19"/>
      <c r="D375" s="19">
        <v>500000</v>
      </c>
    </row>
    <row r="376" spans="1:8" ht="13.5">
      <c r="A376" s="18"/>
      <c r="B376" s="18"/>
      <c r="C376" s="19"/>
      <c r="D376" s="19"/>
      <c r="F376" s="288" t="s">
        <v>179</v>
      </c>
      <c r="G376" s="288"/>
      <c r="H376" s="288"/>
    </row>
    <row r="377" spans="1:7" ht="13.5">
      <c r="A377" s="21">
        <v>44626</v>
      </c>
      <c r="B377" s="18" t="s">
        <v>186</v>
      </c>
      <c r="C377" s="19">
        <v>112500</v>
      </c>
      <c r="D377" s="19"/>
      <c r="G377" s="60">
        <v>50000</v>
      </c>
    </row>
    <row r="378" spans="1:4" ht="13.5">
      <c r="A378" s="18"/>
      <c r="B378" s="18" t="s">
        <v>170</v>
      </c>
      <c r="C378" s="19"/>
      <c r="D378" s="19">
        <v>112500</v>
      </c>
    </row>
    <row r="379" spans="1:8" ht="13.5">
      <c r="A379" s="18"/>
      <c r="B379" s="18"/>
      <c r="C379" s="19"/>
      <c r="D379" s="19"/>
      <c r="F379" s="288" t="s">
        <v>180</v>
      </c>
      <c r="G379" s="288"/>
      <c r="H379" s="288"/>
    </row>
    <row r="380" spans="1:8" ht="13.5">
      <c r="A380" s="18"/>
      <c r="B380" s="18" t="s">
        <v>22</v>
      </c>
      <c r="C380" s="19">
        <v>50000</v>
      </c>
      <c r="D380" s="19"/>
      <c r="F380" s="282" t="s">
        <v>181</v>
      </c>
      <c r="G380" s="282"/>
      <c r="H380" s="282"/>
    </row>
    <row r="381" spans="1:4" ht="13.5">
      <c r="A381" s="18"/>
      <c r="B381" s="18" t="s">
        <v>170</v>
      </c>
      <c r="C381" s="19"/>
      <c r="D381" s="19">
        <v>50000</v>
      </c>
    </row>
    <row r="382" spans="1:9" ht="13.5">
      <c r="A382" s="18"/>
      <c r="B382" s="18"/>
      <c r="C382" s="19"/>
      <c r="D382" s="19"/>
      <c r="F382" s="288" t="s">
        <v>182</v>
      </c>
      <c r="G382" s="288"/>
      <c r="H382" s="288"/>
      <c r="I382" s="288"/>
    </row>
    <row r="383" spans="1:7" ht="13.5">
      <c r="A383" s="21">
        <v>44657</v>
      </c>
      <c r="B383" s="18" t="s">
        <v>187</v>
      </c>
      <c r="C383" s="19">
        <v>112500</v>
      </c>
      <c r="D383" s="19"/>
      <c r="G383" s="16" t="s">
        <v>183</v>
      </c>
    </row>
    <row r="384" spans="1:4" ht="13.5">
      <c r="A384" s="18"/>
      <c r="B384" s="18" t="s">
        <v>186</v>
      </c>
      <c r="C384" s="19"/>
      <c r="D384" s="19">
        <v>112500</v>
      </c>
    </row>
    <row r="385" spans="1:9" ht="13.5">
      <c r="A385" s="18"/>
      <c r="B385" s="18"/>
      <c r="C385" s="19"/>
      <c r="D385" s="19"/>
      <c r="F385" s="288" t="s">
        <v>184</v>
      </c>
      <c r="G385" s="288"/>
      <c r="H385" s="288"/>
      <c r="I385" s="288"/>
    </row>
    <row r="386" spans="1:9" ht="13.5">
      <c r="A386" s="18"/>
      <c r="B386" s="18" t="s">
        <v>187</v>
      </c>
      <c r="C386" s="19">
        <v>337500</v>
      </c>
      <c r="D386" s="19"/>
      <c r="F386" s="282" t="s">
        <v>185</v>
      </c>
      <c r="G386" s="282"/>
      <c r="H386" s="282"/>
      <c r="I386" s="282"/>
    </row>
    <row r="387" spans="1:4" ht="13.5">
      <c r="A387" s="18"/>
      <c r="B387" s="18" t="s">
        <v>170</v>
      </c>
      <c r="C387" s="19"/>
      <c r="D387" s="19">
        <v>337500</v>
      </c>
    </row>
    <row r="388" spans="1:4" ht="13.5">
      <c r="A388" s="18"/>
      <c r="B388" s="18"/>
      <c r="C388" s="19"/>
      <c r="D388" s="19"/>
    </row>
    <row r="389" spans="1:4" ht="13.5">
      <c r="A389" s="18"/>
      <c r="B389" s="18"/>
      <c r="C389" s="19"/>
      <c r="D389" s="19"/>
    </row>
    <row r="390" spans="1:4" ht="13.5">
      <c r="A390" s="18"/>
      <c r="B390" s="18"/>
      <c r="C390" s="19"/>
      <c r="D390" s="19"/>
    </row>
    <row r="391" spans="1:4" ht="13.5">
      <c r="A391" s="18"/>
      <c r="B391" s="18"/>
      <c r="C391" s="19"/>
      <c r="D391" s="19"/>
    </row>
    <row r="392" spans="1:7" ht="15" customHeight="1">
      <c r="A392" s="21">
        <v>44867</v>
      </c>
      <c r="B392" s="18" t="s">
        <v>189</v>
      </c>
      <c r="C392" s="19">
        <v>450000</v>
      </c>
      <c r="D392" s="19"/>
      <c r="E392" s="289" t="s">
        <v>188</v>
      </c>
      <c r="F392" s="244"/>
      <c r="G392" s="244"/>
    </row>
    <row r="393" spans="1:7" ht="13.5">
      <c r="A393" s="18"/>
      <c r="B393" s="18" t="s">
        <v>177</v>
      </c>
      <c r="C393" s="19"/>
      <c r="D393" s="19">
        <v>450000</v>
      </c>
      <c r="E393" s="289"/>
      <c r="F393" s="244"/>
      <c r="G393" s="244"/>
    </row>
    <row r="394" spans="1:7" ht="13.5">
      <c r="A394" s="18"/>
      <c r="B394" s="18"/>
      <c r="C394" s="19"/>
      <c r="D394" s="19"/>
      <c r="E394" s="289"/>
      <c r="F394" s="244"/>
      <c r="G394" s="244"/>
    </row>
    <row r="395" spans="1:7" ht="13.5">
      <c r="A395" s="21">
        <v>44867</v>
      </c>
      <c r="B395" s="18" t="s">
        <v>190</v>
      </c>
      <c r="C395" s="19">
        <v>112500</v>
      </c>
      <c r="D395" s="19"/>
      <c r="E395" s="289"/>
      <c r="F395" s="244"/>
      <c r="G395" s="244"/>
    </row>
    <row r="396" spans="1:7" ht="13.5">
      <c r="A396" s="18"/>
      <c r="B396" s="18" t="s">
        <v>189</v>
      </c>
      <c r="C396" s="19"/>
      <c r="D396" s="19">
        <v>112500</v>
      </c>
      <c r="E396" s="289"/>
      <c r="F396" s="244"/>
      <c r="G396" s="244"/>
    </row>
    <row r="397" spans="1:7" ht="13.5">
      <c r="A397" s="18"/>
      <c r="B397" s="18"/>
      <c r="C397" s="19"/>
      <c r="D397" s="19"/>
      <c r="E397" s="289"/>
      <c r="F397" s="244"/>
      <c r="G397" s="244"/>
    </row>
    <row r="398" spans="1:7" ht="13.5">
      <c r="A398" s="21">
        <v>44897</v>
      </c>
      <c r="B398" s="18" t="s">
        <v>14</v>
      </c>
      <c r="C398" s="19">
        <v>112500</v>
      </c>
      <c r="D398" s="19"/>
      <c r="E398" s="289"/>
      <c r="F398" s="244"/>
      <c r="G398" s="244"/>
    </row>
    <row r="399" spans="1:7" ht="13.5">
      <c r="A399" s="18"/>
      <c r="B399" s="18" t="s">
        <v>190</v>
      </c>
      <c r="C399" s="19"/>
      <c r="D399" s="19">
        <v>112500</v>
      </c>
      <c r="E399" s="289"/>
      <c r="F399" s="244"/>
      <c r="G399" s="244"/>
    </row>
    <row r="400" spans="1:7" ht="13.5">
      <c r="A400" s="18"/>
      <c r="B400" s="18"/>
      <c r="C400" s="19"/>
      <c r="D400" s="19"/>
      <c r="E400" s="289"/>
      <c r="F400" s="244"/>
      <c r="G400" s="244"/>
    </row>
    <row r="401" spans="1:7" ht="13.5">
      <c r="A401" s="21">
        <v>44897</v>
      </c>
      <c r="B401" s="18" t="s">
        <v>14</v>
      </c>
      <c r="C401" s="19">
        <v>337500</v>
      </c>
      <c r="D401" s="19"/>
      <c r="E401" s="289"/>
      <c r="F401" s="244"/>
      <c r="G401" s="244"/>
    </row>
    <row r="402" spans="1:7" ht="13.5">
      <c r="A402" s="18"/>
      <c r="B402" s="18" t="s">
        <v>189</v>
      </c>
      <c r="C402" s="19"/>
      <c r="D402" s="19">
        <v>337500</v>
      </c>
      <c r="E402" s="289"/>
      <c r="F402" s="244"/>
      <c r="G402" s="244"/>
    </row>
    <row r="403" spans="1:7" ht="13.5">
      <c r="A403" s="18"/>
      <c r="B403" s="18"/>
      <c r="C403" s="19"/>
      <c r="D403" s="19"/>
      <c r="E403" s="289"/>
      <c r="F403" s="244"/>
      <c r="G403" s="244"/>
    </row>
    <row r="404" spans="1:4" ht="13.5">
      <c r="A404" s="18"/>
      <c r="B404" s="18"/>
      <c r="C404" s="19"/>
      <c r="D404" s="19"/>
    </row>
    <row r="405" spans="1:7" ht="13.5">
      <c r="A405" s="18"/>
      <c r="B405" s="18"/>
      <c r="C405" s="19"/>
      <c r="D405" s="19"/>
      <c r="E405" s="290" t="s">
        <v>177</v>
      </c>
      <c r="F405" s="291"/>
      <c r="G405" s="16">
        <f>50000*9</f>
        <v>450000</v>
      </c>
    </row>
    <row r="406" spans="1:7" ht="13.5">
      <c r="A406" s="18"/>
      <c r="B406" s="18"/>
      <c r="C406" s="19"/>
      <c r="D406" s="19"/>
      <c r="E406" s="290" t="s">
        <v>191</v>
      </c>
      <c r="F406" s="291"/>
      <c r="G406" s="16">
        <f>G405*25%</f>
        <v>112500</v>
      </c>
    </row>
    <row r="407" spans="1:7" ht="13.5">
      <c r="A407" s="18"/>
      <c r="B407" s="18"/>
      <c r="C407" s="19"/>
      <c r="D407" s="19"/>
      <c r="E407" s="16" t="s">
        <v>192</v>
      </c>
      <c r="G407" s="16">
        <f>G405-G406</f>
        <v>337500</v>
      </c>
    </row>
    <row r="408" spans="1:4" ht="13.5">
      <c r="A408" s="18"/>
      <c r="B408" s="18"/>
      <c r="C408" s="19"/>
      <c r="D408" s="19"/>
    </row>
    <row r="409" spans="1:4" ht="13.5">
      <c r="A409" s="21">
        <v>44725</v>
      </c>
      <c r="B409" s="18" t="s">
        <v>170</v>
      </c>
      <c r="C409" s="19">
        <v>645000</v>
      </c>
      <c r="D409" s="19"/>
    </row>
    <row r="410" spans="1:4" ht="13.5">
      <c r="A410" s="18"/>
      <c r="B410" s="18" t="s">
        <v>173</v>
      </c>
      <c r="C410" s="19"/>
      <c r="D410" s="19">
        <v>45000</v>
      </c>
    </row>
    <row r="411" spans="1:4" ht="13.5">
      <c r="A411" s="18"/>
      <c r="B411" s="18" t="s">
        <v>193</v>
      </c>
      <c r="C411" s="19"/>
      <c r="D411" s="19">
        <v>600000</v>
      </c>
    </row>
    <row r="412" spans="1:4" ht="13.5">
      <c r="A412" s="18"/>
      <c r="B412" s="18"/>
      <c r="C412" s="19"/>
      <c r="D412" s="19"/>
    </row>
    <row r="413" spans="1:4" ht="13.5">
      <c r="A413" s="18"/>
      <c r="B413" s="18" t="s">
        <v>175</v>
      </c>
      <c r="C413" s="19">
        <v>169000</v>
      </c>
      <c r="D413" s="19"/>
    </row>
    <row r="414" spans="1:4" ht="13.5">
      <c r="A414" s="18"/>
      <c r="B414" s="18" t="s">
        <v>170</v>
      </c>
      <c r="C414" s="19"/>
      <c r="D414" s="19">
        <v>169000</v>
      </c>
    </row>
    <row r="415" spans="1:4" ht="13.5">
      <c r="A415" s="18"/>
      <c r="B415" s="18"/>
      <c r="C415" s="19"/>
      <c r="D415" s="19"/>
    </row>
    <row r="416" spans="1:4" ht="13.5">
      <c r="A416" s="18"/>
      <c r="B416" s="18" t="s">
        <v>194</v>
      </c>
      <c r="C416" s="19">
        <v>86000</v>
      </c>
      <c r="D416" s="19"/>
    </row>
    <row r="417" spans="1:4" ht="13.5">
      <c r="A417" s="18"/>
      <c r="B417" s="18" t="s">
        <v>170</v>
      </c>
      <c r="C417" s="19"/>
      <c r="D417" s="19">
        <v>86000</v>
      </c>
    </row>
    <row r="418" spans="1:4" ht="13.5">
      <c r="A418" s="18"/>
      <c r="B418" s="18"/>
      <c r="C418" s="19"/>
      <c r="D418" s="19"/>
    </row>
    <row r="419" spans="1:4" ht="13.5">
      <c r="A419" s="21">
        <v>44755</v>
      </c>
      <c r="B419" s="18" t="s">
        <v>18</v>
      </c>
      <c r="C419" s="19">
        <v>169000</v>
      </c>
      <c r="D419" s="19"/>
    </row>
    <row r="420" spans="1:4" ht="13.5">
      <c r="A420" s="18"/>
      <c r="B420" s="18" t="s">
        <v>175</v>
      </c>
      <c r="C420" s="19"/>
      <c r="D420" s="19">
        <v>169000</v>
      </c>
    </row>
    <row r="421" spans="1:4" ht="13.5">
      <c r="A421" s="18"/>
      <c r="B421" s="18"/>
      <c r="C421" s="19"/>
      <c r="D421" s="19"/>
    </row>
    <row r="422" spans="1:4" ht="13.5">
      <c r="A422" s="18"/>
      <c r="B422" s="18" t="s">
        <v>18</v>
      </c>
      <c r="C422" s="19">
        <v>390000</v>
      </c>
      <c r="D422" s="19"/>
    </row>
    <row r="423" spans="1:4" ht="13.5">
      <c r="A423" s="18"/>
      <c r="B423" s="18" t="s">
        <v>170</v>
      </c>
      <c r="C423" s="19"/>
      <c r="D423" s="19">
        <v>390000</v>
      </c>
    </row>
    <row r="424" spans="1:4" ht="13.5">
      <c r="A424" s="18"/>
      <c r="B424" s="18"/>
      <c r="C424" s="19"/>
      <c r="D424" s="19"/>
    </row>
    <row r="425" spans="1:4" ht="13.5">
      <c r="A425" s="18"/>
      <c r="B425" s="18"/>
      <c r="C425" s="19"/>
      <c r="D425" s="19"/>
    </row>
    <row r="426" spans="1:4" ht="13.5">
      <c r="A426" s="21">
        <v>44835</v>
      </c>
      <c r="B426" s="18" t="s">
        <v>189</v>
      </c>
      <c r="C426" s="19">
        <v>3600000</v>
      </c>
      <c r="D426" s="19"/>
    </row>
    <row r="427" spans="1:4" ht="13.5">
      <c r="A427" s="18"/>
      <c r="B427" s="18" t="s">
        <v>195</v>
      </c>
      <c r="C427" s="19"/>
      <c r="D427" s="19">
        <v>600000</v>
      </c>
    </row>
    <row r="428" spans="1:4" ht="13.5">
      <c r="A428" s="18"/>
      <c r="B428" s="18" t="s">
        <v>177</v>
      </c>
      <c r="C428" s="19"/>
      <c r="D428" s="19">
        <v>3000000</v>
      </c>
    </row>
    <row r="429" spans="1:4" ht="13.5">
      <c r="A429" s="18"/>
      <c r="B429" s="18"/>
      <c r="C429" s="19"/>
      <c r="D429" s="19"/>
    </row>
    <row r="430" spans="1:4" ht="13.5">
      <c r="A430" s="18"/>
      <c r="B430" s="18" t="s">
        <v>190</v>
      </c>
      <c r="C430" s="19">
        <v>1350000</v>
      </c>
      <c r="D430" s="19"/>
    </row>
    <row r="431" spans="1:4" ht="13.5">
      <c r="A431" s="18"/>
      <c r="B431" s="18" t="s">
        <v>189</v>
      </c>
      <c r="C431" s="19"/>
      <c r="D431" s="19">
        <v>1350000</v>
      </c>
    </row>
    <row r="432" spans="1:4" ht="13.5">
      <c r="A432" s="18"/>
      <c r="B432" s="18"/>
      <c r="C432" s="19"/>
      <c r="D432" s="19"/>
    </row>
    <row r="433" spans="1:4" ht="13.5">
      <c r="A433" s="18"/>
      <c r="B433" s="18" t="s">
        <v>148</v>
      </c>
      <c r="C433" s="19">
        <v>1350000</v>
      </c>
      <c r="D433" s="19"/>
    </row>
    <row r="434" spans="1:4" ht="13.5">
      <c r="A434" s="18"/>
      <c r="B434" s="18" t="s">
        <v>190</v>
      </c>
      <c r="C434" s="19"/>
      <c r="D434" s="19">
        <v>1350000</v>
      </c>
    </row>
    <row r="435" spans="1:4" ht="13.5">
      <c r="A435" s="18"/>
      <c r="B435" s="18"/>
      <c r="C435" s="19"/>
      <c r="D435" s="19"/>
    </row>
    <row r="436" spans="1:4" ht="13.5">
      <c r="A436" s="18"/>
      <c r="B436" s="18" t="s">
        <v>14</v>
      </c>
      <c r="C436" s="19">
        <v>2250000</v>
      </c>
      <c r="D436" s="19"/>
    </row>
    <row r="437" spans="1:4" ht="13.5">
      <c r="A437" s="18"/>
      <c r="B437" s="18" t="s">
        <v>189</v>
      </c>
      <c r="C437" s="19"/>
      <c r="D437" s="19">
        <v>2250000</v>
      </c>
    </row>
    <row r="438" spans="1:4" ht="13.5">
      <c r="A438" s="18"/>
      <c r="B438" s="18"/>
      <c r="C438" s="19"/>
      <c r="D438" s="19"/>
    </row>
    <row r="439" spans="1:4" ht="13.5">
      <c r="A439" s="18"/>
      <c r="B439" s="18"/>
      <c r="C439" s="19"/>
      <c r="D439" s="19"/>
    </row>
    <row r="440" spans="1:4" ht="13.5">
      <c r="A440" s="21">
        <v>44710</v>
      </c>
      <c r="B440" s="18" t="s">
        <v>196</v>
      </c>
      <c r="C440" s="19">
        <f>D442+D441</f>
        <v>600000</v>
      </c>
      <c r="D440" s="19"/>
    </row>
    <row r="441" spans="1:4" ht="13.5">
      <c r="A441" s="18"/>
      <c r="B441" s="18" t="s">
        <v>197</v>
      </c>
      <c r="C441" s="19"/>
      <c r="D441" s="19">
        <v>100000</v>
      </c>
    </row>
    <row r="442" spans="1:4" ht="13.5">
      <c r="A442" s="18"/>
      <c r="B442" s="18" t="s">
        <v>177</v>
      </c>
      <c r="C442" s="19"/>
      <c r="D442" s="19">
        <v>500000</v>
      </c>
    </row>
    <row r="443" spans="1:4" ht="13.5">
      <c r="A443" s="18"/>
      <c r="B443" s="18"/>
      <c r="C443" s="19"/>
      <c r="D443" s="19"/>
    </row>
    <row r="444" spans="1:4" ht="13.5">
      <c r="A444" s="18"/>
      <c r="B444" s="18" t="s">
        <v>198</v>
      </c>
      <c r="C444" s="19">
        <v>36000</v>
      </c>
      <c r="D444" s="19"/>
    </row>
    <row r="445" spans="1:4" ht="13.5">
      <c r="A445" s="18"/>
      <c r="B445" s="18" t="s">
        <v>199</v>
      </c>
      <c r="C445" s="19"/>
      <c r="D445" s="19">
        <v>36000</v>
      </c>
    </row>
    <row r="446" spans="1:4" ht="13.5">
      <c r="A446" s="18"/>
      <c r="B446" s="18"/>
      <c r="C446" s="19"/>
      <c r="D446" s="19"/>
    </row>
    <row r="447" spans="1:4" ht="13.5">
      <c r="A447" s="18"/>
      <c r="B447" s="18" t="s">
        <v>200</v>
      </c>
      <c r="C447" s="19">
        <v>211500</v>
      </c>
      <c r="D447" s="19"/>
    </row>
    <row r="448" spans="1:4" ht="13.5">
      <c r="A448" s="18"/>
      <c r="B448" s="18" t="s">
        <v>199</v>
      </c>
      <c r="C448" s="19"/>
      <c r="D448" s="19">
        <v>211500</v>
      </c>
    </row>
    <row r="449" spans="1:4" ht="13.5">
      <c r="A449" s="18"/>
      <c r="B449" s="18"/>
      <c r="C449" s="19"/>
      <c r="D449" s="19"/>
    </row>
    <row r="450" spans="1:4" ht="13.5">
      <c r="A450" s="18"/>
      <c r="B450" s="18" t="s">
        <v>14</v>
      </c>
      <c r="C450" s="19">
        <v>211500</v>
      </c>
      <c r="D450" s="19"/>
    </row>
    <row r="451" spans="1:4" ht="13.5">
      <c r="A451" s="18"/>
      <c r="B451" s="18" t="s">
        <v>201</v>
      </c>
      <c r="C451" s="19"/>
      <c r="D451" s="19">
        <v>211500</v>
      </c>
    </row>
    <row r="452" spans="1:4" ht="13.5">
      <c r="A452" s="18"/>
      <c r="B452" s="18"/>
      <c r="C452" s="19"/>
      <c r="D452" s="19"/>
    </row>
    <row r="453" spans="1:4" ht="13.5">
      <c r="A453" s="18"/>
      <c r="B453" s="18" t="s">
        <v>14</v>
      </c>
      <c r="C453" s="19">
        <v>352500</v>
      </c>
      <c r="D453" s="19"/>
    </row>
    <row r="454" spans="1:4" ht="13.5">
      <c r="A454" s="18"/>
      <c r="B454" s="18" t="s">
        <v>202</v>
      </c>
      <c r="C454" s="19"/>
      <c r="D454" s="19">
        <v>352500</v>
      </c>
    </row>
    <row r="455" spans="1:4" ht="13.5">
      <c r="A455" s="18"/>
      <c r="B455" s="18"/>
      <c r="C455" s="19"/>
      <c r="D455" s="19"/>
    </row>
    <row r="456" spans="1:4" ht="13.5">
      <c r="A456" s="18"/>
      <c r="B456" s="18"/>
      <c r="C456" s="19"/>
      <c r="D456" s="19"/>
    </row>
    <row r="457" spans="1:4" ht="13.5">
      <c r="A457" s="21">
        <v>44569</v>
      </c>
      <c r="B457" s="18" t="s">
        <v>199</v>
      </c>
      <c r="C457" s="19">
        <v>750000</v>
      </c>
      <c r="D457" s="19"/>
    </row>
    <row r="458" spans="1:4" ht="13.5">
      <c r="A458" s="18"/>
      <c r="B458" s="18" t="s">
        <v>203</v>
      </c>
      <c r="C458" s="19"/>
      <c r="D458" s="19">
        <v>750000</v>
      </c>
    </row>
    <row r="459" spans="1:4" ht="13.5">
      <c r="A459" s="18"/>
      <c r="B459" s="18"/>
      <c r="C459" s="19"/>
      <c r="D459" s="19"/>
    </row>
    <row r="460" spans="1:4" ht="13.5">
      <c r="A460" s="18"/>
      <c r="B460" s="18" t="s">
        <v>134</v>
      </c>
      <c r="C460" s="19">
        <v>25000</v>
      </c>
      <c r="D460" s="19"/>
    </row>
    <row r="461" spans="1:4" ht="13.5">
      <c r="A461" s="18"/>
      <c r="B461" s="18" t="s">
        <v>204</v>
      </c>
      <c r="C461" s="19"/>
      <c r="D461" s="19">
        <v>25000</v>
      </c>
    </row>
    <row r="462" spans="1:4" ht="13.5">
      <c r="A462" s="18"/>
      <c r="B462" s="18"/>
      <c r="C462" s="19"/>
      <c r="D462" s="19"/>
    </row>
    <row r="463" spans="1:4" ht="13.5">
      <c r="A463" s="18"/>
      <c r="B463" s="18" t="s">
        <v>205</v>
      </c>
      <c r="C463" s="19">
        <v>5000</v>
      </c>
      <c r="D463" s="19"/>
    </row>
    <row r="464" spans="1:4" ht="13.5">
      <c r="A464" s="18"/>
      <c r="B464" s="18" t="s">
        <v>204</v>
      </c>
      <c r="C464" s="19"/>
      <c r="D464" s="19">
        <v>5000</v>
      </c>
    </row>
    <row r="465" spans="1:4" ht="13.5">
      <c r="A465" s="18"/>
      <c r="B465" s="18"/>
      <c r="C465" s="19"/>
      <c r="D465" s="19"/>
    </row>
    <row r="466" spans="1:4" ht="13.5">
      <c r="A466" s="18"/>
      <c r="B466" s="18" t="s">
        <v>206</v>
      </c>
      <c r="C466" s="19">
        <v>180000</v>
      </c>
      <c r="D466" s="19"/>
    </row>
    <row r="467" spans="1:4" ht="13.5">
      <c r="A467" s="18"/>
      <c r="B467" s="18" t="s">
        <v>196</v>
      </c>
      <c r="C467" s="19"/>
      <c r="D467" s="19">
        <v>180000</v>
      </c>
    </row>
    <row r="468" spans="1:4" ht="13.5">
      <c r="A468" s="18"/>
      <c r="B468" s="18"/>
      <c r="C468" s="19"/>
      <c r="D468" s="19"/>
    </row>
    <row r="469" spans="1:4" ht="13.5">
      <c r="A469" s="18"/>
      <c r="B469" s="18" t="s">
        <v>14</v>
      </c>
      <c r="C469" s="19">
        <v>180000</v>
      </c>
      <c r="D469" s="19"/>
    </row>
    <row r="470" spans="1:4" ht="13.5">
      <c r="A470" s="18"/>
      <c r="B470" s="18" t="s">
        <v>206</v>
      </c>
      <c r="C470" s="19"/>
      <c r="D470" s="19">
        <v>180000</v>
      </c>
    </row>
    <row r="471" spans="1:4" ht="13.5">
      <c r="A471" s="18"/>
      <c r="B471" s="18"/>
      <c r="C471" s="19"/>
      <c r="D471" s="19"/>
    </row>
    <row r="472" spans="1:4" ht="13.5">
      <c r="A472" s="18"/>
      <c r="B472" s="18" t="s">
        <v>14</v>
      </c>
      <c r="C472" s="19">
        <v>540000</v>
      </c>
      <c r="D472" s="19"/>
    </row>
    <row r="473" spans="1:4" ht="13.5">
      <c r="A473" s="18"/>
      <c r="B473" s="18" t="s">
        <v>204</v>
      </c>
      <c r="C473" s="19"/>
      <c r="D473" s="19">
        <f>(C457-D461-D464)*75/100</f>
        <v>540000</v>
      </c>
    </row>
    <row r="474" spans="1:4" ht="13.5">
      <c r="A474" s="18"/>
      <c r="B474" s="18"/>
      <c r="C474" s="19"/>
      <c r="D474" s="19"/>
    </row>
    <row r="475" spans="1:4" ht="14.25" thickBot="1">
      <c r="A475" s="18"/>
      <c r="B475" s="18"/>
      <c r="C475" s="19"/>
      <c r="D475" s="19"/>
    </row>
    <row r="476" spans="1:7" ht="13.5">
      <c r="A476" s="21">
        <v>44835</v>
      </c>
      <c r="B476" s="18" t="s">
        <v>170</v>
      </c>
      <c r="C476" s="19">
        <v>3900000</v>
      </c>
      <c r="D476" s="19"/>
      <c r="F476" s="231" t="s">
        <v>207</v>
      </c>
      <c r="G476" s="233"/>
    </row>
    <row r="477" spans="1:7" ht="13.5">
      <c r="A477" s="18"/>
      <c r="B477" s="18" t="s">
        <v>173</v>
      </c>
      <c r="C477" s="19"/>
      <c r="D477" s="19">
        <v>900000</v>
      </c>
      <c r="F477" s="234"/>
      <c r="G477" s="236"/>
    </row>
    <row r="478" spans="1:7" ht="13.5">
      <c r="A478" s="18"/>
      <c r="B478" s="18" t="s">
        <v>193</v>
      </c>
      <c r="C478" s="19"/>
      <c r="D478" s="19">
        <v>3000000</v>
      </c>
      <c r="F478" s="234"/>
      <c r="G478" s="236"/>
    </row>
    <row r="479" spans="1:7" ht="13.5">
      <c r="A479" s="18"/>
      <c r="B479" s="18"/>
      <c r="C479" s="19"/>
      <c r="D479" s="19"/>
      <c r="F479" s="234"/>
      <c r="G479" s="236"/>
    </row>
    <row r="480" spans="1:7" ht="13.5">
      <c r="A480" s="21">
        <v>44835</v>
      </c>
      <c r="B480" s="18" t="s">
        <v>175</v>
      </c>
      <c r="C480" s="19">
        <v>1650000</v>
      </c>
      <c r="D480" s="19"/>
      <c r="F480" s="234"/>
      <c r="G480" s="236"/>
    </row>
    <row r="481" spans="1:7" ht="13.5">
      <c r="A481" s="18"/>
      <c r="B481" s="18" t="s">
        <v>170</v>
      </c>
      <c r="C481" s="19"/>
      <c r="D481" s="19">
        <v>1650000</v>
      </c>
      <c r="F481" s="234"/>
      <c r="G481" s="236"/>
    </row>
    <row r="482" spans="1:7" ht="14.25" thickBot="1">
      <c r="A482" s="18"/>
      <c r="B482" s="18"/>
      <c r="C482" s="19"/>
      <c r="D482" s="19"/>
      <c r="F482" s="237"/>
      <c r="G482" s="239"/>
    </row>
    <row r="483" spans="1:4" ht="13.5">
      <c r="A483" s="21">
        <v>44866</v>
      </c>
      <c r="B483" s="18" t="s">
        <v>187</v>
      </c>
      <c r="C483" s="19">
        <v>1650000</v>
      </c>
      <c r="D483" s="19"/>
    </row>
    <row r="484" spans="1:4" ht="13.5">
      <c r="A484" s="18"/>
      <c r="B484" s="18" t="s">
        <v>175</v>
      </c>
      <c r="C484" s="19"/>
      <c r="D484" s="19">
        <v>1650000</v>
      </c>
    </row>
    <row r="485" spans="1:4" ht="13.5">
      <c r="A485" s="18"/>
      <c r="B485" s="18"/>
      <c r="C485" s="19"/>
      <c r="D485" s="19"/>
    </row>
    <row r="486" spans="1:4" ht="13.5">
      <c r="A486" s="18"/>
      <c r="B486" s="18" t="s">
        <v>18</v>
      </c>
      <c r="C486" s="19">
        <v>2250000</v>
      </c>
      <c r="D486" s="19"/>
    </row>
    <row r="487" spans="1:4" ht="13.5">
      <c r="A487" s="18"/>
      <c r="B487" s="18" t="s">
        <v>170</v>
      </c>
      <c r="C487" s="19"/>
      <c r="D487" s="19">
        <v>2250000</v>
      </c>
    </row>
    <row r="488" spans="1:4" ht="14.25" thickBot="1">
      <c r="A488" s="18"/>
      <c r="B488" s="18"/>
      <c r="C488" s="19"/>
      <c r="D488" s="19"/>
    </row>
    <row r="489" spans="1:7" ht="15" customHeight="1">
      <c r="A489" s="18"/>
      <c r="B489" s="18"/>
      <c r="C489" s="19"/>
      <c r="D489" s="19"/>
      <c r="F489" s="231" t="s">
        <v>208</v>
      </c>
      <c r="G489" s="233"/>
    </row>
    <row r="490" spans="1:7" ht="13.5">
      <c r="A490" s="21">
        <v>44867</v>
      </c>
      <c r="B490" s="18" t="s">
        <v>73</v>
      </c>
      <c r="C490" s="19">
        <v>12000</v>
      </c>
      <c r="D490" s="19"/>
      <c r="F490" s="234"/>
      <c r="G490" s="236"/>
    </row>
    <row r="491" spans="1:7" ht="13.5">
      <c r="A491" s="18"/>
      <c r="B491" s="63" t="s">
        <v>17</v>
      </c>
      <c r="C491" s="64">
        <v>2400</v>
      </c>
      <c r="D491" s="18"/>
      <c r="F491" s="234"/>
      <c r="G491" s="236"/>
    </row>
    <row r="492" spans="1:7" ht="13.5">
      <c r="A492" s="18"/>
      <c r="B492" s="18" t="s">
        <v>116</v>
      </c>
      <c r="C492" s="19"/>
      <c r="D492" s="19">
        <v>14400</v>
      </c>
      <c r="F492" s="234"/>
      <c r="G492" s="236"/>
    </row>
    <row r="493" spans="1:7" ht="13.5">
      <c r="A493" s="18"/>
      <c r="B493" s="18"/>
      <c r="C493" s="19"/>
      <c r="D493" s="19"/>
      <c r="F493" s="234"/>
      <c r="G493" s="236"/>
    </row>
    <row r="494" spans="1:7" ht="13.5">
      <c r="A494" s="18"/>
      <c r="B494" s="18" t="s">
        <v>116</v>
      </c>
      <c r="C494" s="19">
        <v>14400</v>
      </c>
      <c r="D494" s="19"/>
      <c r="F494" s="234"/>
      <c r="G494" s="236"/>
    </row>
    <row r="495" spans="1:7" ht="14.25" thickBot="1">
      <c r="A495" s="18"/>
      <c r="B495" s="18" t="s">
        <v>51</v>
      </c>
      <c r="C495" s="19"/>
      <c r="D495" s="19">
        <v>4000</v>
      </c>
      <c r="F495" s="237"/>
      <c r="G495" s="239"/>
    </row>
    <row r="496" spans="1:4" ht="13.5">
      <c r="A496" s="18"/>
      <c r="B496" s="18" t="s">
        <v>18</v>
      </c>
      <c r="C496" s="19"/>
      <c r="D496" s="19">
        <v>10400</v>
      </c>
    </row>
    <row r="497" spans="1:4" ht="13.5">
      <c r="A497" s="18"/>
      <c r="B497" s="18"/>
      <c r="C497" s="19"/>
      <c r="D497" s="19"/>
    </row>
    <row r="498" spans="1:4" ht="14.25" thickBot="1">
      <c r="A498" s="18"/>
      <c r="B498" s="18"/>
      <c r="C498" s="19"/>
      <c r="D498" s="19"/>
    </row>
    <row r="499" spans="1:7" ht="13.5">
      <c r="A499" s="21">
        <v>44875</v>
      </c>
      <c r="B499" s="18" t="s">
        <v>23</v>
      </c>
      <c r="C499" s="19">
        <v>60000</v>
      </c>
      <c r="D499" s="19"/>
      <c r="F499" s="231" t="s">
        <v>209</v>
      </c>
      <c r="G499" s="233"/>
    </row>
    <row r="500" spans="1:7" ht="13.5">
      <c r="A500" s="18"/>
      <c r="B500" s="61" t="s">
        <v>15</v>
      </c>
      <c r="C500" s="19"/>
      <c r="D500" s="62">
        <v>10000</v>
      </c>
      <c r="F500" s="234"/>
      <c r="G500" s="236"/>
    </row>
    <row r="501" spans="1:7" ht="13.5">
      <c r="A501" s="18"/>
      <c r="B501" s="18" t="s">
        <v>210</v>
      </c>
      <c r="C501" s="19"/>
      <c r="D501" s="19">
        <v>50000</v>
      </c>
      <c r="F501" s="234"/>
      <c r="G501" s="236"/>
    </row>
    <row r="502" spans="1:7" ht="13.5">
      <c r="A502" s="18"/>
      <c r="B502" s="18"/>
      <c r="C502" s="19"/>
      <c r="D502" s="19"/>
      <c r="F502" s="234"/>
      <c r="G502" s="236"/>
    </row>
    <row r="503" spans="1:7" ht="13.5">
      <c r="A503" s="18"/>
      <c r="B503" s="65" t="s">
        <v>81</v>
      </c>
      <c r="C503" s="66">
        <v>50000</v>
      </c>
      <c r="D503" s="19"/>
      <c r="F503" s="234"/>
      <c r="G503" s="236"/>
    </row>
    <row r="504" spans="1:7" ht="14.25" thickBot="1">
      <c r="A504" s="18"/>
      <c r="B504" s="18" t="s">
        <v>51</v>
      </c>
      <c r="C504" s="19">
        <v>10000</v>
      </c>
      <c r="D504" s="19"/>
      <c r="F504" s="237"/>
      <c r="G504" s="239"/>
    </row>
    <row r="505" spans="1:4" ht="13.5">
      <c r="A505" s="18"/>
      <c r="B505" s="18" t="s">
        <v>23</v>
      </c>
      <c r="C505" s="19"/>
      <c r="D505" s="19">
        <v>60000</v>
      </c>
    </row>
    <row r="506" spans="1:4" ht="14.25" thickBot="1">
      <c r="A506" s="18"/>
      <c r="B506" s="18"/>
      <c r="C506" s="19"/>
      <c r="D506" s="19"/>
    </row>
    <row r="507" spans="1:7" ht="13.5">
      <c r="A507" s="18"/>
      <c r="B507" s="18"/>
      <c r="C507" s="19"/>
      <c r="D507" s="19"/>
      <c r="F507" s="231" t="s">
        <v>211</v>
      </c>
      <c r="G507" s="233"/>
    </row>
    <row r="508" spans="1:7" ht="13.5">
      <c r="A508" s="21">
        <v>44878</v>
      </c>
      <c r="B508" s="18" t="s">
        <v>72</v>
      </c>
      <c r="C508" s="19">
        <v>2200</v>
      </c>
      <c r="D508" s="19"/>
      <c r="F508" s="234"/>
      <c r="G508" s="236"/>
    </row>
    <row r="509" spans="1:7" ht="13.5">
      <c r="A509" s="18"/>
      <c r="B509" s="18" t="s">
        <v>73</v>
      </c>
      <c r="C509" s="19"/>
      <c r="D509" s="19">
        <v>2200</v>
      </c>
      <c r="F509" s="234"/>
      <c r="G509" s="236"/>
    </row>
    <row r="510" spans="1:7" ht="13.5">
      <c r="A510" s="18"/>
      <c r="B510" s="18"/>
      <c r="C510" s="19"/>
      <c r="D510" s="19"/>
      <c r="F510" s="234"/>
      <c r="G510" s="236"/>
    </row>
    <row r="511" spans="1:7" ht="13.5">
      <c r="A511" s="18"/>
      <c r="B511" s="18" t="s">
        <v>23</v>
      </c>
      <c r="C511" s="19">
        <v>2400</v>
      </c>
      <c r="D511" s="19"/>
      <c r="F511" s="234"/>
      <c r="G511" s="236"/>
    </row>
    <row r="512" spans="1:7" ht="13.5">
      <c r="A512" s="18"/>
      <c r="B512" s="61" t="s">
        <v>15</v>
      </c>
      <c r="C512" s="19"/>
      <c r="D512" s="62">
        <v>400</v>
      </c>
      <c r="F512" s="234"/>
      <c r="G512" s="236"/>
    </row>
    <row r="513" spans="1:7" ht="14.25" thickBot="1">
      <c r="A513" s="18"/>
      <c r="B513" s="18" t="s">
        <v>24</v>
      </c>
      <c r="C513" s="19"/>
      <c r="D513" s="19">
        <v>200</v>
      </c>
      <c r="F513" s="237"/>
      <c r="G513" s="239"/>
    </row>
    <row r="514" spans="1:4" ht="13.5">
      <c r="A514" s="18"/>
      <c r="B514" s="18" t="s">
        <v>73</v>
      </c>
      <c r="C514" s="19"/>
      <c r="D514" s="19">
        <v>1800</v>
      </c>
    </row>
    <row r="515" spans="1:4" ht="13.5">
      <c r="A515" s="18"/>
      <c r="B515" s="18"/>
      <c r="C515" s="19"/>
      <c r="D515" s="19"/>
    </row>
    <row r="516" spans="1:4" ht="13.5">
      <c r="A516" s="18"/>
      <c r="B516" s="18" t="s">
        <v>18</v>
      </c>
      <c r="C516" s="19">
        <v>2400</v>
      </c>
      <c r="D516" s="19"/>
    </row>
    <row r="517" spans="1:4" ht="13.5">
      <c r="A517" s="18"/>
      <c r="B517" s="18" t="s">
        <v>23</v>
      </c>
      <c r="C517" s="19"/>
      <c r="D517" s="19">
        <v>2400</v>
      </c>
    </row>
    <row r="518" spans="1:4" ht="14.25" thickBot="1">
      <c r="A518" s="18"/>
      <c r="B518" s="18"/>
      <c r="C518" s="19"/>
      <c r="D518" s="19"/>
    </row>
    <row r="519" spans="1:7" ht="13.5">
      <c r="A519" s="21">
        <v>44885</v>
      </c>
      <c r="B519" s="18" t="s">
        <v>83</v>
      </c>
      <c r="C519" s="19">
        <v>13000</v>
      </c>
      <c r="D519" s="19"/>
      <c r="F519" s="231" t="s">
        <v>212</v>
      </c>
      <c r="G519" s="233"/>
    </row>
    <row r="520" spans="1:7" ht="13.5">
      <c r="A520" s="18"/>
      <c r="B520" s="63" t="s">
        <v>17</v>
      </c>
      <c r="C520" s="64">
        <f>(C519-D521)*20%</f>
        <v>2548</v>
      </c>
      <c r="D520" s="19"/>
      <c r="F520" s="234"/>
      <c r="G520" s="236"/>
    </row>
    <row r="521" spans="1:7" ht="13.5">
      <c r="A521" s="18"/>
      <c r="B521" s="18" t="s">
        <v>84</v>
      </c>
      <c r="C521" s="19"/>
      <c r="D521" s="19">
        <f>C519*2%</f>
        <v>260</v>
      </c>
      <c r="F521" s="234"/>
      <c r="G521" s="236"/>
    </row>
    <row r="522" spans="1:7" ht="13.5">
      <c r="A522" s="18"/>
      <c r="B522" s="18" t="s">
        <v>116</v>
      </c>
      <c r="C522" s="19"/>
      <c r="D522" s="19">
        <v>15288</v>
      </c>
      <c r="F522" s="234"/>
      <c r="G522" s="236"/>
    </row>
    <row r="523" spans="1:7" ht="13.5">
      <c r="A523" s="18"/>
      <c r="B523" s="18"/>
      <c r="D523" s="19"/>
      <c r="F523" s="234"/>
      <c r="G523" s="236"/>
    </row>
    <row r="524" spans="1:7" ht="13.5">
      <c r="A524" s="18"/>
      <c r="B524" s="18" t="s">
        <v>116</v>
      </c>
      <c r="C524" s="19">
        <v>15288</v>
      </c>
      <c r="D524" s="19"/>
      <c r="F524" s="234"/>
      <c r="G524" s="236"/>
    </row>
    <row r="525" spans="1:7" ht="13.5">
      <c r="A525" s="18"/>
      <c r="B525" s="18" t="s">
        <v>18</v>
      </c>
      <c r="C525" s="19"/>
      <c r="D525" s="19">
        <v>15288</v>
      </c>
      <c r="F525" s="234"/>
      <c r="G525" s="236"/>
    </row>
    <row r="526" spans="1:7" ht="14.25" thickBot="1">
      <c r="A526" s="18"/>
      <c r="B526" s="18"/>
      <c r="C526" s="19"/>
      <c r="D526" s="19"/>
      <c r="F526" s="237"/>
      <c r="G526" s="239"/>
    </row>
    <row r="527" spans="1:4" ht="13.5">
      <c r="A527" s="18"/>
      <c r="B527" s="18"/>
      <c r="C527" s="19"/>
      <c r="D527" s="19"/>
    </row>
    <row r="528" spans="1:4" ht="13.5">
      <c r="A528" s="18"/>
      <c r="B528" s="18"/>
      <c r="C528" s="19"/>
      <c r="D528" s="19"/>
    </row>
    <row r="529" spans="1:4" ht="14.25" thickBot="1">
      <c r="A529" s="18"/>
      <c r="B529" s="18"/>
      <c r="C529" s="19"/>
      <c r="D529" s="19"/>
    </row>
    <row r="530" spans="1:7" ht="15" customHeight="1">
      <c r="A530" s="21">
        <v>44895</v>
      </c>
      <c r="B530" s="18" t="s">
        <v>55</v>
      </c>
      <c r="C530" s="19">
        <v>18000</v>
      </c>
      <c r="D530" s="19"/>
      <c r="F530" s="240" t="s">
        <v>213</v>
      </c>
      <c r="G530" s="242"/>
    </row>
    <row r="531" spans="1:7" ht="13.5">
      <c r="A531" s="18"/>
      <c r="B531" s="18" t="s">
        <v>56</v>
      </c>
      <c r="C531" s="19">
        <v>3000</v>
      </c>
      <c r="D531" s="19"/>
      <c r="F531" s="243"/>
      <c r="G531" s="245"/>
    </row>
    <row r="532" spans="1:7" ht="13.5">
      <c r="A532" s="18"/>
      <c r="B532" s="18" t="s">
        <v>58</v>
      </c>
      <c r="C532" s="19"/>
      <c r="D532" s="19">
        <v>21000</v>
      </c>
      <c r="F532" s="243"/>
      <c r="G532" s="245"/>
    </row>
    <row r="533" spans="1:7" ht="13.5">
      <c r="A533" s="18"/>
      <c r="B533" s="18"/>
      <c r="C533" s="19"/>
      <c r="D533" s="19"/>
      <c r="F533" s="243"/>
      <c r="G533" s="245"/>
    </row>
    <row r="534" spans="1:7" ht="13.5">
      <c r="A534" s="18"/>
      <c r="B534" s="18" t="s">
        <v>59</v>
      </c>
      <c r="C534" s="19">
        <v>5000</v>
      </c>
      <c r="D534" s="19"/>
      <c r="F534" s="243"/>
      <c r="G534" s="245"/>
    </row>
    <row r="535" spans="1:7" ht="13.5">
      <c r="A535" s="18"/>
      <c r="B535" s="18" t="s">
        <v>56</v>
      </c>
      <c r="C535" s="19"/>
      <c r="D535" s="19">
        <v>5000</v>
      </c>
      <c r="F535" s="243"/>
      <c r="G535" s="245"/>
    </row>
    <row r="536" spans="1:7" ht="13.5">
      <c r="A536" s="18"/>
      <c r="B536" s="18"/>
      <c r="C536" s="19"/>
      <c r="D536" s="19"/>
      <c r="F536" s="243"/>
      <c r="G536" s="245"/>
    </row>
    <row r="537" spans="1:7" ht="13.5">
      <c r="A537" s="18"/>
      <c r="B537" s="18" t="s">
        <v>58</v>
      </c>
      <c r="C537" s="19">
        <v>21000</v>
      </c>
      <c r="D537" s="19"/>
      <c r="F537" s="243"/>
      <c r="G537" s="245"/>
    </row>
    <row r="538" spans="1:7" ht="13.5">
      <c r="A538" s="18"/>
      <c r="B538" s="18" t="s">
        <v>56</v>
      </c>
      <c r="C538" s="19"/>
      <c r="D538" s="19">
        <v>600</v>
      </c>
      <c r="F538" s="243"/>
      <c r="G538" s="245"/>
    </row>
    <row r="539" spans="1:7" ht="13.5">
      <c r="A539" s="18"/>
      <c r="B539" s="18" t="s">
        <v>61</v>
      </c>
      <c r="C539" s="19"/>
      <c r="D539" s="19">
        <v>400</v>
      </c>
      <c r="F539" s="243"/>
      <c r="G539" s="245"/>
    </row>
    <row r="540" spans="1:7" ht="13.5">
      <c r="A540" s="18"/>
      <c r="B540" s="18" t="s">
        <v>18</v>
      </c>
      <c r="C540" s="19"/>
      <c r="D540" s="19">
        <f>C537-D538-D539</f>
        <v>20000</v>
      </c>
      <c r="F540" s="243"/>
      <c r="G540" s="245"/>
    </row>
    <row r="541" spans="1:7" ht="14.25" thickBot="1">
      <c r="A541" s="18"/>
      <c r="B541" s="18"/>
      <c r="C541" s="19"/>
      <c r="D541" s="19"/>
      <c r="F541" s="246"/>
      <c r="G541" s="248"/>
    </row>
    <row r="542" spans="1:4" ht="13.5">
      <c r="A542" s="18"/>
      <c r="B542" s="18" t="s">
        <v>56</v>
      </c>
      <c r="C542" s="19">
        <v>2600</v>
      </c>
      <c r="D542" s="19"/>
    </row>
    <row r="543" spans="1:4" ht="13.5">
      <c r="A543" s="18"/>
      <c r="B543" s="18" t="s">
        <v>61</v>
      </c>
      <c r="C543" s="19">
        <v>400</v>
      </c>
      <c r="D543" s="19"/>
    </row>
    <row r="544" spans="1:4" ht="13.5">
      <c r="A544" s="18"/>
      <c r="B544" s="18" t="s">
        <v>18</v>
      </c>
      <c r="C544" s="19"/>
      <c r="D544" s="19"/>
    </row>
    <row r="545" spans="1:4" ht="13.5">
      <c r="A545" s="18"/>
      <c r="B545" s="18"/>
      <c r="C545" s="19"/>
      <c r="D545" s="19"/>
    </row>
    <row r="546" spans="1:4" ht="14.25" thickBot="1">
      <c r="A546" s="18"/>
      <c r="B546" s="18"/>
      <c r="C546" s="19"/>
      <c r="D546" s="19"/>
    </row>
    <row r="547" spans="1:7" ht="13.5">
      <c r="A547" s="21">
        <v>44895</v>
      </c>
      <c r="B547" s="18" t="s">
        <v>12</v>
      </c>
      <c r="C547" s="19">
        <v>10400</v>
      </c>
      <c r="D547" s="19"/>
      <c r="F547" s="231" t="s">
        <v>214</v>
      </c>
      <c r="G547" s="233"/>
    </row>
    <row r="548" spans="1:7" ht="13.5">
      <c r="A548" s="18"/>
      <c r="B548" s="18" t="s">
        <v>16</v>
      </c>
      <c r="C548" s="19"/>
      <c r="D548" s="19">
        <v>10400</v>
      </c>
      <c r="F548" s="234"/>
      <c r="G548" s="236"/>
    </row>
    <row r="549" spans="1:7" ht="13.5">
      <c r="A549" s="18"/>
      <c r="B549" s="18"/>
      <c r="C549" s="19"/>
      <c r="D549" s="19"/>
      <c r="F549" s="234"/>
      <c r="G549" s="236"/>
    </row>
    <row r="550" spans="1:7" ht="13.5">
      <c r="A550" s="18"/>
      <c r="B550" s="18" t="s">
        <v>16</v>
      </c>
      <c r="C550" s="19">
        <v>4948</v>
      </c>
      <c r="D550" s="19"/>
      <c r="F550" s="234"/>
      <c r="G550" s="236"/>
    </row>
    <row r="551" spans="1:7" ht="13.5">
      <c r="A551" s="18"/>
      <c r="B551" s="18" t="s">
        <v>7</v>
      </c>
      <c r="C551" s="19"/>
      <c r="D551" s="19">
        <v>4948</v>
      </c>
      <c r="F551" s="234"/>
      <c r="G551" s="236"/>
    </row>
    <row r="552" spans="1:7" ht="14.25" thickBot="1">
      <c r="A552" s="18"/>
      <c r="B552" s="18"/>
      <c r="C552" s="19"/>
      <c r="D552" s="19"/>
      <c r="F552" s="237"/>
      <c r="G552" s="239"/>
    </row>
    <row r="553" spans="1:4" ht="13.5">
      <c r="A553" s="18"/>
      <c r="B553" s="18"/>
      <c r="C553" s="19"/>
      <c r="D553" s="19"/>
    </row>
    <row r="554" spans="1:4" ht="14.25" thickBot="1">
      <c r="A554" s="18"/>
      <c r="B554" s="18"/>
      <c r="C554" s="19"/>
      <c r="D554" s="19"/>
    </row>
    <row r="555" spans="1:7" ht="13.5">
      <c r="A555" s="21">
        <v>44897</v>
      </c>
      <c r="B555" s="18" t="s">
        <v>65</v>
      </c>
      <c r="C555" s="19">
        <v>2500</v>
      </c>
      <c r="D555" s="19"/>
      <c r="F555" s="231" t="s">
        <v>215</v>
      </c>
      <c r="G555" s="233"/>
    </row>
    <row r="556" spans="1:7" ht="13.5">
      <c r="A556" s="18"/>
      <c r="B556" s="18" t="s">
        <v>7</v>
      </c>
      <c r="C556" s="19">
        <v>500</v>
      </c>
      <c r="D556" s="19"/>
      <c r="F556" s="234"/>
      <c r="G556" s="236"/>
    </row>
    <row r="557" spans="1:7" ht="13.5">
      <c r="A557" s="18"/>
      <c r="B557" s="18" t="s">
        <v>23</v>
      </c>
      <c r="C557" s="19"/>
      <c r="D557" s="19">
        <v>3000</v>
      </c>
      <c r="F557" s="234"/>
      <c r="G557" s="236"/>
    </row>
    <row r="558" spans="1:7" ht="13.5">
      <c r="A558" s="18"/>
      <c r="B558" s="18"/>
      <c r="C558" s="19"/>
      <c r="D558" s="19"/>
      <c r="F558" s="234"/>
      <c r="G558" s="236"/>
    </row>
    <row r="559" spans="1:7" ht="13.5">
      <c r="A559" s="18"/>
      <c r="B559" s="18"/>
      <c r="C559" s="19"/>
      <c r="D559" s="19"/>
      <c r="F559" s="234"/>
      <c r="G559" s="236"/>
    </row>
    <row r="560" spans="1:7" ht="14.25" thickBot="1">
      <c r="A560" s="18"/>
      <c r="B560" s="18"/>
      <c r="C560" s="19"/>
      <c r="D560" s="19"/>
      <c r="F560" s="237"/>
      <c r="G560" s="239"/>
    </row>
    <row r="561" spans="1:4" ht="13.5">
      <c r="A561" s="18"/>
      <c r="B561" s="18"/>
      <c r="C561" s="19"/>
      <c r="D561" s="19"/>
    </row>
    <row r="562" spans="1:4" ht="13.5">
      <c r="A562" s="18"/>
      <c r="B562" s="18"/>
      <c r="C562" s="19"/>
      <c r="D562" s="19"/>
    </row>
    <row r="563" spans="1:4" ht="14.25" thickBot="1">
      <c r="A563" s="18"/>
      <c r="B563" s="18"/>
      <c r="C563" s="19"/>
      <c r="D563" s="19"/>
    </row>
    <row r="564" spans="1:7" ht="13.5">
      <c r="A564" s="21">
        <v>44904</v>
      </c>
      <c r="B564" s="18" t="s">
        <v>216</v>
      </c>
      <c r="C564" s="19">
        <v>50000</v>
      </c>
      <c r="D564" s="19"/>
      <c r="F564" s="240" t="s">
        <v>219</v>
      </c>
      <c r="G564" s="242"/>
    </row>
    <row r="565" spans="1:7" ht="13.5">
      <c r="A565" s="18"/>
      <c r="B565" s="18" t="s">
        <v>116</v>
      </c>
      <c r="C565" s="19"/>
      <c r="D565" s="19">
        <v>50000</v>
      </c>
      <c r="F565" s="243"/>
      <c r="G565" s="245"/>
    </row>
    <row r="566" spans="1:7" ht="13.5">
      <c r="A566" s="18"/>
      <c r="B566" s="18"/>
      <c r="C566" s="19"/>
      <c r="D566" s="19"/>
      <c r="F566" s="243"/>
      <c r="G566" s="245"/>
    </row>
    <row r="567" spans="1:7" ht="13.5">
      <c r="A567" s="18"/>
      <c r="B567" s="18" t="s">
        <v>217</v>
      </c>
      <c r="C567" s="19">
        <v>12000</v>
      </c>
      <c r="D567" s="19"/>
      <c r="F567" s="243"/>
      <c r="G567" s="245"/>
    </row>
    <row r="568" spans="1:7" ht="13.5">
      <c r="A568" s="18"/>
      <c r="B568" s="18" t="s">
        <v>124</v>
      </c>
      <c r="C568" s="19">
        <v>8000</v>
      </c>
      <c r="D568" s="19"/>
      <c r="F568" s="243"/>
      <c r="G568" s="245"/>
    </row>
    <row r="569" spans="1:7" ht="13.5">
      <c r="A569" s="18"/>
      <c r="B569" s="18" t="s">
        <v>7</v>
      </c>
      <c r="C569" s="19">
        <v>1200</v>
      </c>
      <c r="D569" s="19"/>
      <c r="F569" s="243"/>
      <c r="G569" s="245"/>
    </row>
    <row r="570" spans="1:7" ht="13.5">
      <c r="A570" s="18"/>
      <c r="B570" s="18" t="s">
        <v>218</v>
      </c>
      <c r="C570" s="19"/>
      <c r="D570" s="19">
        <v>21200</v>
      </c>
      <c r="F570" s="243"/>
      <c r="G570" s="245"/>
    </row>
    <row r="571" spans="1:7" ht="14.25" thickBot="1">
      <c r="A571" s="18"/>
      <c r="B571" s="18"/>
      <c r="C571" s="19"/>
      <c r="D571" s="19"/>
      <c r="F571" s="246"/>
      <c r="G571" s="248"/>
    </row>
    <row r="572" spans="1:4" ht="13.5">
      <c r="A572" s="18"/>
      <c r="B572" s="18" t="s">
        <v>218</v>
      </c>
      <c r="C572" s="19">
        <v>71200</v>
      </c>
      <c r="D572" s="19"/>
    </row>
    <row r="573" spans="1:4" ht="13.5">
      <c r="A573" s="18"/>
      <c r="B573" s="18" t="s">
        <v>18</v>
      </c>
      <c r="C573" s="19"/>
      <c r="D573" s="19">
        <v>71200</v>
      </c>
    </row>
    <row r="574" spans="1:4" ht="13.5">
      <c r="A574" s="18"/>
      <c r="B574" s="18"/>
      <c r="C574" s="19"/>
      <c r="D574" s="19"/>
    </row>
    <row r="575" spans="1:4" ht="13.5">
      <c r="A575" s="18"/>
      <c r="B575" s="18" t="s">
        <v>216</v>
      </c>
      <c r="C575" s="19">
        <v>20000</v>
      </c>
      <c r="D575" s="19"/>
    </row>
    <row r="576" spans="1:4" ht="13.5">
      <c r="A576" s="18"/>
      <c r="B576" s="18" t="s">
        <v>217</v>
      </c>
      <c r="C576" s="19"/>
      <c r="D576" s="19">
        <v>12000</v>
      </c>
    </row>
    <row r="577" spans="1:4" ht="13.5">
      <c r="A577" s="18"/>
      <c r="B577" s="18" t="s">
        <v>124</v>
      </c>
      <c r="C577" s="19"/>
      <c r="D577" s="19">
        <v>8000</v>
      </c>
    </row>
    <row r="578" spans="1:4" ht="13.5">
      <c r="A578" s="18"/>
      <c r="B578" s="18"/>
      <c r="C578" s="19"/>
      <c r="D578" s="19"/>
    </row>
    <row r="579" spans="1:4" ht="14.25" thickBot="1">
      <c r="A579" s="18"/>
      <c r="B579" s="18"/>
      <c r="C579" s="19"/>
      <c r="D579" s="19"/>
    </row>
    <row r="580" spans="1:7" ht="13.5">
      <c r="A580" s="18"/>
      <c r="B580" s="18"/>
      <c r="C580" s="19"/>
      <c r="D580" s="19"/>
      <c r="F580" s="231" t="s">
        <v>220</v>
      </c>
      <c r="G580" s="233"/>
    </row>
    <row r="581" spans="1:7" ht="13.5">
      <c r="A581" s="21">
        <v>44905</v>
      </c>
      <c r="B581" s="18" t="s">
        <v>18</v>
      </c>
      <c r="C581" s="19">
        <v>50000</v>
      </c>
      <c r="D581" s="19"/>
      <c r="F581" s="234"/>
      <c r="G581" s="236"/>
    </row>
    <row r="582" spans="1:7" ht="13.5">
      <c r="A582" s="18"/>
      <c r="B582" s="18" t="s">
        <v>81</v>
      </c>
      <c r="C582" s="19"/>
      <c r="D582" s="19">
        <v>50000</v>
      </c>
      <c r="F582" s="234"/>
      <c r="G582" s="236"/>
    </row>
    <row r="583" spans="1:7" ht="13.5">
      <c r="A583" s="18"/>
      <c r="B583" s="18"/>
      <c r="C583" s="19"/>
      <c r="D583" s="19"/>
      <c r="F583" s="234"/>
      <c r="G583" s="236"/>
    </row>
    <row r="584" spans="1:7" ht="13.5">
      <c r="A584" s="18"/>
      <c r="B584" s="18"/>
      <c r="C584" s="19"/>
      <c r="D584" s="19"/>
      <c r="F584" s="234"/>
      <c r="G584" s="236"/>
    </row>
    <row r="585" spans="1:7" ht="14.25" thickBot="1">
      <c r="A585" s="18"/>
      <c r="B585" s="18"/>
      <c r="C585" s="19"/>
      <c r="D585" s="19"/>
      <c r="F585" s="237"/>
      <c r="G585" s="239"/>
    </row>
    <row r="586" spans="1:4" ht="13.5">
      <c r="A586" s="18"/>
      <c r="B586" s="18"/>
      <c r="C586" s="19"/>
      <c r="D586" s="19"/>
    </row>
    <row r="587" spans="1:4" ht="13.5">
      <c r="A587" s="18"/>
      <c r="B587" s="18"/>
      <c r="C587" s="19"/>
      <c r="D587" s="19"/>
    </row>
    <row r="588" spans="1:4" ht="14.25" thickBot="1">
      <c r="A588" s="18"/>
      <c r="B588" s="18"/>
      <c r="C588" s="19"/>
      <c r="D588" s="19"/>
    </row>
    <row r="589" spans="1:7" ht="13.5">
      <c r="A589" s="21">
        <v>44911</v>
      </c>
      <c r="B589" s="18" t="s">
        <v>16</v>
      </c>
      <c r="C589" s="19">
        <f>(C547-C550)</f>
        <v>5452</v>
      </c>
      <c r="D589" s="19"/>
      <c r="F589" s="231" t="s">
        <v>221</v>
      </c>
      <c r="G589" s="233"/>
    </row>
    <row r="590" spans="1:7" ht="13.5">
      <c r="A590" s="18"/>
      <c r="B590" s="18" t="s">
        <v>18</v>
      </c>
      <c r="C590" s="19"/>
      <c r="D590" s="19">
        <v>5452</v>
      </c>
      <c r="F590" s="234"/>
      <c r="G590" s="236"/>
    </row>
    <row r="591" spans="1:7" ht="13.5">
      <c r="A591" s="18"/>
      <c r="B591" s="18"/>
      <c r="C591" s="19"/>
      <c r="D591" s="19"/>
      <c r="F591" s="234"/>
      <c r="G591" s="236"/>
    </row>
    <row r="592" spans="1:7" ht="14.25" thickBot="1">
      <c r="A592" s="18"/>
      <c r="B592" s="18"/>
      <c r="C592" s="19"/>
      <c r="D592" s="19"/>
      <c r="F592" s="237"/>
      <c r="G592" s="239"/>
    </row>
    <row r="593" spans="1:4" ht="13.5">
      <c r="A593" s="18"/>
      <c r="B593" s="18"/>
      <c r="C593" s="19"/>
      <c r="D593" s="19"/>
    </row>
    <row r="594" spans="1:4" ht="13.5">
      <c r="A594" s="18"/>
      <c r="B594" s="18"/>
      <c r="C594" s="19"/>
      <c r="D594" s="19"/>
    </row>
    <row r="595" spans="1:4" ht="14.25" thickBot="1">
      <c r="A595" s="18"/>
      <c r="B595" s="18"/>
      <c r="C595" s="19"/>
      <c r="D595" s="19"/>
    </row>
    <row r="596" spans="1:7" ht="13.5">
      <c r="A596" s="18"/>
      <c r="B596" s="18"/>
      <c r="C596" s="19"/>
      <c r="D596" s="19"/>
      <c r="F596" s="231" t="s">
        <v>222</v>
      </c>
      <c r="G596" s="233"/>
    </row>
    <row r="597" spans="1:7" ht="13.5">
      <c r="A597" s="21">
        <v>44915</v>
      </c>
      <c r="B597" s="18" t="s">
        <v>18</v>
      </c>
      <c r="C597" s="19">
        <v>2320</v>
      </c>
      <c r="D597" s="19"/>
      <c r="F597" s="234"/>
      <c r="G597" s="236"/>
    </row>
    <row r="598" spans="1:7" ht="13.5">
      <c r="A598" s="18"/>
      <c r="B598" s="18" t="s">
        <v>66</v>
      </c>
      <c r="C598" s="19">
        <f>D600*6%</f>
        <v>150</v>
      </c>
      <c r="D598" s="19"/>
      <c r="F598" s="234"/>
      <c r="G598" s="236"/>
    </row>
    <row r="599" spans="1:7" ht="13.5">
      <c r="A599" s="18"/>
      <c r="B599" s="18" t="s">
        <v>7</v>
      </c>
      <c r="C599" s="19">
        <f>C598*20%</f>
        <v>30</v>
      </c>
      <c r="D599" s="19"/>
      <c r="F599" s="234"/>
      <c r="G599" s="236"/>
    </row>
    <row r="600" spans="1:7" ht="13.5">
      <c r="A600" s="18"/>
      <c r="B600" s="18" t="s">
        <v>23</v>
      </c>
      <c r="C600" s="19"/>
      <c r="D600" s="19">
        <v>2500</v>
      </c>
      <c r="F600" s="234"/>
      <c r="G600" s="236"/>
    </row>
    <row r="601" spans="1:7" ht="14.25" thickBot="1">
      <c r="A601" s="18"/>
      <c r="B601" s="18"/>
      <c r="C601" s="19"/>
      <c r="D601" s="19"/>
      <c r="F601" s="237"/>
      <c r="G601" s="239"/>
    </row>
    <row r="602" spans="1:4" ht="13.5">
      <c r="A602" s="18"/>
      <c r="B602" s="18"/>
      <c r="C602" s="19"/>
      <c r="D602" s="19"/>
    </row>
    <row r="603" spans="1:4" ht="14.25" thickBot="1">
      <c r="A603" s="18"/>
      <c r="B603" s="18"/>
      <c r="C603" s="19"/>
      <c r="D603" s="19"/>
    </row>
    <row r="604" spans="1:7" ht="13.5">
      <c r="A604" s="21">
        <v>44918</v>
      </c>
      <c r="B604" s="18" t="s">
        <v>129</v>
      </c>
      <c r="C604" s="19">
        <v>3000</v>
      </c>
      <c r="D604" s="19"/>
      <c r="F604" s="276" t="s">
        <v>223</v>
      </c>
      <c r="G604" s="277"/>
    </row>
    <row r="605" spans="1:7" ht="13.5">
      <c r="A605" s="18"/>
      <c r="B605" s="18" t="s">
        <v>27</v>
      </c>
      <c r="C605" s="19"/>
      <c r="D605" s="19">
        <v>3000</v>
      </c>
      <c r="F605" s="278"/>
      <c r="G605" s="279"/>
    </row>
    <row r="606" spans="1:7" ht="13.5">
      <c r="A606" s="18"/>
      <c r="B606" s="18"/>
      <c r="C606" s="19"/>
      <c r="D606" s="19"/>
      <c r="F606" s="278"/>
      <c r="G606" s="279"/>
    </row>
    <row r="607" spans="1:7" ht="13.5">
      <c r="A607" s="18"/>
      <c r="B607" s="18" t="s">
        <v>23</v>
      </c>
      <c r="C607" s="19">
        <v>1200</v>
      </c>
      <c r="D607" s="19"/>
      <c r="F607" s="278"/>
      <c r="G607" s="279"/>
    </row>
    <row r="608" spans="1:7" ht="13.5">
      <c r="A608" s="18"/>
      <c r="B608" s="18" t="s">
        <v>25</v>
      </c>
      <c r="C608" s="19">
        <v>2000</v>
      </c>
      <c r="D608" s="19"/>
      <c r="F608" s="278"/>
      <c r="G608" s="279"/>
    </row>
    <row r="609" spans="1:7" ht="14.25" thickBot="1">
      <c r="A609" s="18"/>
      <c r="B609" s="18" t="s">
        <v>12</v>
      </c>
      <c r="C609" s="19"/>
      <c r="D609" s="19">
        <v>200</v>
      </c>
      <c r="F609" s="280"/>
      <c r="G609" s="281"/>
    </row>
    <row r="610" spans="1:4" ht="13.5">
      <c r="A610" s="18"/>
      <c r="B610" s="18" t="s">
        <v>27</v>
      </c>
      <c r="C610" s="19"/>
      <c r="D610" s="19">
        <v>3000</v>
      </c>
    </row>
    <row r="611" spans="1:4" ht="13.5">
      <c r="A611" s="18"/>
      <c r="B611" s="18"/>
      <c r="C611" s="19"/>
      <c r="D611" s="19"/>
    </row>
    <row r="612" spans="1:4" ht="13.5">
      <c r="A612" s="18"/>
      <c r="B612" s="18" t="s">
        <v>18</v>
      </c>
      <c r="C612" s="19">
        <v>1200</v>
      </c>
      <c r="D612" s="19"/>
    </row>
    <row r="613" spans="1:4" ht="13.5">
      <c r="A613" s="18"/>
      <c r="B613" s="18" t="s">
        <v>23</v>
      </c>
      <c r="C613" s="19"/>
      <c r="D613" s="19">
        <v>1200</v>
      </c>
    </row>
    <row r="614" spans="1:4" ht="13.5">
      <c r="A614" s="18"/>
      <c r="B614" s="18"/>
      <c r="C614" s="19"/>
      <c r="D614" s="19"/>
    </row>
    <row r="615" spans="1:4" ht="13.5">
      <c r="A615" s="18"/>
      <c r="B615" s="18"/>
      <c r="C615" s="19"/>
      <c r="D615" s="19"/>
    </row>
    <row r="616" spans="1:4" ht="13.5">
      <c r="A616" s="21">
        <v>44926</v>
      </c>
      <c r="B616" s="18" t="s">
        <v>230</v>
      </c>
      <c r="C616" s="19">
        <v>400</v>
      </c>
      <c r="D616" s="19"/>
    </row>
    <row r="617" spans="1:4" ht="13.5">
      <c r="A617" s="18"/>
      <c r="B617" s="18" t="s">
        <v>18</v>
      </c>
      <c r="C617" s="19"/>
      <c r="D617" s="19">
        <v>400</v>
      </c>
    </row>
    <row r="618" spans="1:4" ht="13.5">
      <c r="A618" s="18"/>
      <c r="B618" s="18"/>
      <c r="C618" s="19"/>
      <c r="D618" s="19"/>
    </row>
    <row r="619" spans="1:4" ht="13.5">
      <c r="A619" s="18"/>
      <c r="B619" s="18" t="s">
        <v>18</v>
      </c>
      <c r="C619" s="19">
        <v>111</v>
      </c>
      <c r="D619" s="19"/>
    </row>
    <row r="620" spans="1:4" ht="13.5">
      <c r="A620" s="18"/>
      <c r="B620" s="18" t="s">
        <v>232</v>
      </c>
      <c r="C620" s="19">
        <v>39</v>
      </c>
      <c r="D620" s="19"/>
    </row>
    <row r="621" spans="1:4" ht="13.5">
      <c r="A621" s="18"/>
      <c r="B621" s="18" t="s">
        <v>231</v>
      </c>
      <c r="C621" s="19"/>
      <c r="D621" s="19">
        <v>150</v>
      </c>
    </row>
    <row r="622" spans="1:4" ht="13.5">
      <c r="A622" s="18"/>
      <c r="B622" s="18"/>
      <c r="C622" s="19"/>
      <c r="D622" s="19"/>
    </row>
    <row r="623" spans="1:4" ht="13.5">
      <c r="A623" s="18"/>
      <c r="B623" s="18" t="s">
        <v>234</v>
      </c>
      <c r="C623" s="19">
        <v>370</v>
      </c>
      <c r="D623" s="19"/>
    </row>
    <row r="624" spans="1:4" ht="13.5">
      <c r="A624" s="18"/>
      <c r="B624" s="18" t="s">
        <v>232</v>
      </c>
      <c r="C624" s="19">
        <v>130</v>
      </c>
      <c r="D624" s="19"/>
    </row>
    <row r="625" spans="1:4" ht="13.5">
      <c r="A625" s="18"/>
      <c r="B625" s="18" t="s">
        <v>233</v>
      </c>
      <c r="C625" s="19"/>
      <c r="D625" s="19">
        <v>500</v>
      </c>
    </row>
    <row r="626" spans="1:4" ht="13.5">
      <c r="A626" s="18"/>
      <c r="B626" s="18"/>
      <c r="C626" s="19"/>
      <c r="D626" s="19"/>
    </row>
    <row r="627" spans="1:4" ht="13.5">
      <c r="A627" s="18"/>
      <c r="B627" s="18"/>
      <c r="C627" s="19"/>
      <c r="D627" s="19"/>
    </row>
    <row r="628" spans="1:4" ht="13.5">
      <c r="A628" s="18"/>
      <c r="B628" s="18"/>
      <c r="C628" s="19"/>
      <c r="D628" s="19"/>
    </row>
    <row r="629" spans="1:4" ht="13.5">
      <c r="A629" s="18"/>
      <c r="B629" s="18"/>
      <c r="C629" s="19"/>
      <c r="D629" s="19"/>
    </row>
    <row r="630" spans="1:4" ht="13.5">
      <c r="A630" s="18"/>
      <c r="B630" s="18"/>
      <c r="C630" s="19"/>
      <c r="D630" s="19"/>
    </row>
    <row r="631" spans="1:4" ht="13.5">
      <c r="A631" s="18"/>
      <c r="B631" s="18"/>
      <c r="C631" s="19"/>
      <c r="D631" s="19"/>
    </row>
    <row r="632" spans="1:4" ht="13.5">
      <c r="A632" s="18"/>
      <c r="B632" s="18"/>
      <c r="C632" s="19"/>
      <c r="D632" s="19"/>
    </row>
    <row r="633" spans="1:4" ht="13.5">
      <c r="A633" s="18"/>
      <c r="B633" s="18"/>
      <c r="C633" s="19"/>
      <c r="D633" s="19"/>
    </row>
    <row r="634" spans="1:4" ht="13.5">
      <c r="A634" s="18"/>
      <c r="B634" s="18"/>
      <c r="C634" s="19"/>
      <c r="D634" s="19"/>
    </row>
    <row r="635" spans="1:4" ht="13.5">
      <c r="A635" s="18"/>
      <c r="B635" s="18"/>
      <c r="C635" s="19"/>
      <c r="D635" s="19"/>
    </row>
    <row r="636" spans="1:4" ht="13.5">
      <c r="A636" s="18"/>
      <c r="B636" s="18"/>
      <c r="C636" s="19"/>
      <c r="D636" s="19"/>
    </row>
    <row r="637" spans="1:4" ht="13.5">
      <c r="A637" s="18"/>
      <c r="B637" s="18"/>
      <c r="C637" s="19"/>
      <c r="D637" s="19"/>
    </row>
    <row r="638" spans="1:4" ht="13.5">
      <c r="A638" s="18"/>
      <c r="B638" s="18"/>
      <c r="C638" s="19"/>
      <c r="D638" s="19"/>
    </row>
    <row r="639" spans="1:4" ht="13.5">
      <c r="A639" s="21">
        <v>44926</v>
      </c>
      <c r="B639" s="18" t="s">
        <v>235</v>
      </c>
      <c r="C639" s="19">
        <v>4000</v>
      </c>
      <c r="D639" s="19"/>
    </row>
    <row r="640" spans="1:4" ht="13.5">
      <c r="A640" s="18"/>
      <c r="B640" s="18" t="s">
        <v>236</v>
      </c>
      <c r="C640" s="19"/>
      <c r="D640" s="19">
        <v>4000</v>
      </c>
    </row>
    <row r="641" spans="1:4" ht="13.5">
      <c r="A641" s="18"/>
      <c r="B641" s="18"/>
      <c r="C641" s="19"/>
      <c r="D641" s="19"/>
    </row>
    <row r="642" spans="1:4" ht="13.5">
      <c r="A642" s="18"/>
      <c r="B642" s="18" t="s">
        <v>238</v>
      </c>
      <c r="C642" s="19">
        <v>9000</v>
      </c>
      <c r="D642" s="19"/>
    </row>
    <row r="643" spans="1:4" ht="13.5">
      <c r="A643" s="18"/>
      <c r="B643" s="18" t="s">
        <v>237</v>
      </c>
      <c r="C643" s="19"/>
      <c r="D643" s="19">
        <v>9000</v>
      </c>
    </row>
    <row r="644" spans="1:4" ht="13.5">
      <c r="A644" s="18"/>
      <c r="B644" s="18"/>
      <c r="C644" s="19"/>
      <c r="D644" s="19"/>
    </row>
    <row r="645" spans="1:4" ht="13.5">
      <c r="A645" s="18"/>
      <c r="B645" s="18" t="s">
        <v>239</v>
      </c>
      <c r="C645" s="19"/>
      <c r="D645" s="19"/>
    </row>
    <row r="646" spans="1:4" ht="13.5">
      <c r="A646" s="18"/>
      <c r="B646" s="18" t="s">
        <v>240</v>
      </c>
      <c r="C646" s="19">
        <v>30000</v>
      </c>
      <c r="D646" s="19"/>
    </row>
    <row r="647" spans="1:4" ht="13.5">
      <c r="A647" s="18"/>
      <c r="B647" s="18"/>
      <c r="C647" s="19"/>
      <c r="D647" s="19">
        <v>30000</v>
      </c>
    </row>
    <row r="648" spans="1:4" ht="13.5">
      <c r="A648" s="18"/>
      <c r="B648" s="18"/>
      <c r="C648" s="19"/>
      <c r="D648" s="19"/>
    </row>
    <row r="649" spans="1:4" ht="13.5">
      <c r="A649" s="18"/>
      <c r="B649" s="18"/>
      <c r="C649" s="19"/>
      <c r="D649" s="19"/>
    </row>
    <row r="650" spans="1:4" ht="13.5">
      <c r="A650" s="18"/>
      <c r="B650" s="18"/>
      <c r="C650" s="19"/>
      <c r="D650" s="19"/>
    </row>
    <row r="651" spans="1:4" ht="14.25" thickBot="1">
      <c r="A651" s="18"/>
      <c r="B651" s="18"/>
      <c r="C651" s="19"/>
      <c r="D651" s="19"/>
    </row>
    <row r="652" spans="1:7" ht="13.5">
      <c r="A652" s="18"/>
      <c r="B652" s="18"/>
      <c r="C652" s="19"/>
      <c r="D652" s="19"/>
      <c r="F652" s="258" t="s">
        <v>241</v>
      </c>
      <c r="G652" s="260"/>
    </row>
    <row r="653" spans="1:7" ht="13.5">
      <c r="A653" s="21">
        <v>44926</v>
      </c>
      <c r="B653" s="18" t="s">
        <v>244</v>
      </c>
      <c r="C653" s="19">
        <v>2000</v>
      </c>
      <c r="D653" s="19"/>
      <c r="F653" s="261"/>
      <c r="G653" s="263"/>
    </row>
    <row r="654" spans="1:7" ht="13.5">
      <c r="A654" s="18"/>
      <c r="B654" s="16" t="s">
        <v>245</v>
      </c>
      <c r="C654" s="19"/>
      <c r="D654" s="19">
        <v>2000</v>
      </c>
      <c r="F654" s="261"/>
      <c r="G654" s="263"/>
    </row>
    <row r="655" spans="1:7" ht="13.5">
      <c r="A655" s="18"/>
      <c r="B655" s="18"/>
      <c r="C655" s="19"/>
      <c r="D655" s="19"/>
      <c r="F655" s="261"/>
      <c r="G655" s="263"/>
    </row>
    <row r="656" spans="1:7" ht="13.5">
      <c r="A656" s="18"/>
      <c r="B656" s="18"/>
      <c r="C656" s="19"/>
      <c r="D656" s="19"/>
      <c r="F656" s="261"/>
      <c r="G656" s="263"/>
    </row>
    <row r="657" spans="1:7" ht="13.5">
      <c r="A657" s="18"/>
      <c r="B657" s="18"/>
      <c r="C657" s="19"/>
      <c r="D657" s="19"/>
      <c r="F657" s="261"/>
      <c r="G657" s="263"/>
    </row>
    <row r="658" spans="1:7" ht="13.5">
      <c r="A658" s="18"/>
      <c r="B658" s="18"/>
      <c r="C658" s="19"/>
      <c r="D658" s="19"/>
      <c r="F658" s="261"/>
      <c r="G658" s="263"/>
    </row>
    <row r="659" spans="1:7" ht="13.5">
      <c r="A659" s="18"/>
      <c r="B659" s="18"/>
      <c r="C659" s="19"/>
      <c r="D659" s="19"/>
      <c r="F659" s="261"/>
      <c r="G659" s="263"/>
    </row>
    <row r="660" spans="1:7" ht="14.25" thickBot="1">
      <c r="A660" s="18"/>
      <c r="B660" s="18"/>
      <c r="C660" s="19"/>
      <c r="D660" s="19"/>
      <c r="F660" s="264"/>
      <c r="G660" s="266"/>
    </row>
    <row r="661" spans="1:4" ht="13.5">
      <c r="A661" s="18"/>
      <c r="B661" s="18"/>
      <c r="C661" s="19"/>
      <c r="D661" s="19"/>
    </row>
    <row r="662" spans="1:4" ht="13.5">
      <c r="A662" s="18"/>
      <c r="B662" s="18"/>
      <c r="C662" s="19"/>
      <c r="D662" s="19"/>
    </row>
    <row r="663" spans="1:4" ht="14.25" thickBot="1">
      <c r="A663" s="18"/>
      <c r="B663" s="18"/>
      <c r="C663" s="19"/>
      <c r="D663" s="19"/>
    </row>
    <row r="664" spans="1:7" ht="13.5">
      <c r="A664" s="21">
        <v>44926</v>
      </c>
      <c r="B664" s="18" t="s">
        <v>246</v>
      </c>
      <c r="C664" s="19">
        <v>125</v>
      </c>
      <c r="D664" s="19"/>
      <c r="F664" s="258" t="s">
        <v>242</v>
      </c>
      <c r="G664" s="260"/>
    </row>
    <row r="665" spans="1:7" ht="13.5">
      <c r="A665" s="18"/>
      <c r="B665" s="18" t="s">
        <v>247</v>
      </c>
      <c r="C665" s="19"/>
      <c r="D665" s="19">
        <v>125</v>
      </c>
      <c r="F665" s="261"/>
      <c r="G665" s="263"/>
    </row>
    <row r="666" spans="1:7" ht="13.5">
      <c r="A666" s="18"/>
      <c r="B666" s="18"/>
      <c r="C666" s="19"/>
      <c r="D666" s="19"/>
      <c r="F666" s="261"/>
      <c r="G666" s="263"/>
    </row>
    <row r="667" spans="1:7" ht="13.5">
      <c r="A667" s="18"/>
      <c r="B667" s="18"/>
      <c r="C667" s="19"/>
      <c r="D667" s="19"/>
      <c r="F667" s="261"/>
      <c r="G667" s="263"/>
    </row>
    <row r="668" spans="1:7" ht="13.5">
      <c r="A668" s="18"/>
      <c r="B668" s="18"/>
      <c r="C668" s="19"/>
      <c r="D668" s="19"/>
      <c r="F668" s="261"/>
      <c r="G668" s="263"/>
    </row>
    <row r="669" spans="1:7" ht="14.25" thickBot="1">
      <c r="A669" s="18"/>
      <c r="B669" s="18"/>
      <c r="C669" s="19"/>
      <c r="D669" s="19"/>
      <c r="F669" s="264"/>
      <c r="G669" s="266"/>
    </row>
    <row r="670" spans="1:4" ht="13.5">
      <c r="A670" s="18"/>
      <c r="B670" s="18"/>
      <c r="C670" s="19"/>
      <c r="D670" s="19"/>
    </row>
    <row r="671" spans="1:4" ht="13.5">
      <c r="A671" s="18"/>
      <c r="B671" s="18"/>
      <c r="C671" s="19"/>
      <c r="D671" s="19"/>
    </row>
    <row r="672" spans="1:4" ht="14.25" thickBot="1">
      <c r="A672" s="21">
        <v>44926</v>
      </c>
      <c r="B672" s="18" t="s">
        <v>248</v>
      </c>
      <c r="C672" s="19">
        <v>2000</v>
      </c>
      <c r="D672" s="19"/>
    </row>
    <row r="673" spans="1:7" ht="13.5">
      <c r="A673" s="18"/>
      <c r="B673" s="18" t="s">
        <v>249</v>
      </c>
      <c r="C673" s="19"/>
      <c r="D673" s="19">
        <v>2000</v>
      </c>
      <c r="F673" s="258" t="s">
        <v>243</v>
      </c>
      <c r="G673" s="260"/>
    </row>
    <row r="674" spans="1:7" ht="13.5">
      <c r="A674" s="18"/>
      <c r="B674" s="18"/>
      <c r="C674" s="19"/>
      <c r="D674" s="19"/>
      <c r="F674" s="261"/>
      <c r="G674" s="263"/>
    </row>
    <row r="675" spans="1:7" ht="13.5">
      <c r="A675" s="18"/>
      <c r="B675" s="18"/>
      <c r="C675" s="19"/>
      <c r="D675" s="19"/>
      <c r="F675" s="261"/>
      <c r="G675" s="263"/>
    </row>
    <row r="676" spans="1:7" ht="13.5">
      <c r="A676" s="18"/>
      <c r="B676" s="18"/>
      <c r="C676" s="19"/>
      <c r="D676" s="19"/>
      <c r="F676" s="261"/>
      <c r="G676" s="263"/>
    </row>
    <row r="677" spans="1:7" ht="13.5">
      <c r="A677" s="18"/>
      <c r="B677" s="18"/>
      <c r="C677" s="19"/>
      <c r="D677" s="19"/>
      <c r="F677" s="261"/>
      <c r="G677" s="263"/>
    </row>
    <row r="678" spans="1:7" ht="14.25" thickBot="1">
      <c r="A678" s="18"/>
      <c r="B678" s="18"/>
      <c r="C678" s="19"/>
      <c r="D678" s="19"/>
      <c r="F678" s="264"/>
      <c r="G678" s="266"/>
    </row>
    <row r="679" spans="1:4" ht="13.5">
      <c r="A679" s="18"/>
      <c r="B679" s="18"/>
      <c r="C679" s="19"/>
      <c r="D679" s="19"/>
    </row>
    <row r="680" spans="1:4" ht="13.5">
      <c r="A680" s="18"/>
      <c r="B680" s="18"/>
      <c r="C680" s="19"/>
      <c r="D680" s="19"/>
    </row>
    <row r="681" spans="1:4" ht="13.5">
      <c r="A681" s="18"/>
      <c r="B681" s="18"/>
      <c r="C681" s="19"/>
      <c r="D681" s="19"/>
    </row>
    <row r="682" spans="1:4" ht="13.5">
      <c r="A682" s="18"/>
      <c r="B682" s="18"/>
      <c r="C682" s="19"/>
      <c r="D682" s="19"/>
    </row>
    <row r="683" spans="1:4" ht="13.5">
      <c r="A683" s="18"/>
      <c r="B683" s="18"/>
      <c r="C683" s="19"/>
      <c r="D683" s="19"/>
    </row>
    <row r="684" spans="1:4" ht="13.5">
      <c r="A684" s="18"/>
      <c r="B684" s="18"/>
      <c r="C684" s="19"/>
      <c r="D684" s="19"/>
    </row>
    <row r="685" spans="1:4" ht="13.5">
      <c r="A685" s="18"/>
      <c r="B685" s="18"/>
      <c r="C685" s="19"/>
      <c r="D685" s="19"/>
    </row>
    <row r="686" spans="1:4" ht="13.5">
      <c r="A686" s="18"/>
      <c r="B686" s="18"/>
      <c r="C686" s="19"/>
      <c r="D686" s="19"/>
    </row>
    <row r="687" spans="1:4" ht="13.5">
      <c r="A687" s="18"/>
      <c r="B687" s="18"/>
      <c r="C687" s="19"/>
      <c r="D687" s="19"/>
    </row>
    <row r="688" spans="1:4" ht="13.5">
      <c r="A688" s="18"/>
      <c r="B688" s="18"/>
      <c r="C688" s="19"/>
      <c r="D688" s="19"/>
    </row>
    <row r="689" spans="1:4" ht="13.5">
      <c r="A689" s="18"/>
      <c r="B689" s="18"/>
      <c r="C689" s="19"/>
      <c r="D689" s="19"/>
    </row>
    <row r="690" spans="1:4" ht="13.5">
      <c r="A690" s="18"/>
      <c r="B690" s="18"/>
      <c r="C690" s="19"/>
      <c r="D690" s="19"/>
    </row>
    <row r="691" spans="1:4" ht="13.5">
      <c r="A691" s="18"/>
      <c r="B691" s="18"/>
      <c r="C691" s="19"/>
      <c r="D691" s="19"/>
    </row>
    <row r="692" spans="1:4" ht="13.5">
      <c r="A692" s="18"/>
      <c r="B692" s="18"/>
      <c r="C692" s="19"/>
      <c r="D692" s="19"/>
    </row>
    <row r="693" spans="1:4" ht="13.5">
      <c r="A693" s="18"/>
      <c r="B693" s="18"/>
      <c r="C693" s="19"/>
      <c r="D693" s="19"/>
    </row>
    <row r="694" spans="1:4" ht="13.5">
      <c r="A694" s="18"/>
      <c r="B694" s="18"/>
      <c r="C694" s="19"/>
      <c r="D694" s="19"/>
    </row>
    <row r="695" spans="1:4" ht="13.5">
      <c r="A695" s="18"/>
      <c r="B695" s="18"/>
      <c r="C695" s="19"/>
      <c r="D695" s="19"/>
    </row>
    <row r="696" spans="1:4" ht="13.5">
      <c r="A696" s="18"/>
      <c r="B696" s="18"/>
      <c r="C696" s="19"/>
      <c r="D696" s="19"/>
    </row>
    <row r="697" spans="1:4" ht="13.5">
      <c r="A697" s="18"/>
      <c r="B697" s="18"/>
      <c r="C697" s="19"/>
      <c r="D697" s="19"/>
    </row>
    <row r="698" spans="1:4" ht="13.5">
      <c r="A698" s="18"/>
      <c r="B698" s="18"/>
      <c r="C698" s="19"/>
      <c r="D698" s="19"/>
    </row>
    <row r="699" spans="1:4" ht="13.5">
      <c r="A699" s="18"/>
      <c r="B699" s="18"/>
      <c r="C699" s="19"/>
      <c r="D699" s="19"/>
    </row>
    <row r="700" spans="1:4" ht="13.5">
      <c r="A700" s="18"/>
      <c r="B700" s="18"/>
      <c r="C700" s="19"/>
      <c r="D700" s="19"/>
    </row>
    <row r="701" spans="1:4" ht="13.5">
      <c r="A701" s="18"/>
      <c r="B701" s="18"/>
      <c r="C701" s="19"/>
      <c r="D701" s="19"/>
    </row>
    <row r="702" spans="1:4" ht="13.5">
      <c r="A702" s="18"/>
      <c r="B702" s="18"/>
      <c r="C702" s="19"/>
      <c r="D702" s="19"/>
    </row>
    <row r="703" spans="1:4" ht="13.5">
      <c r="A703" s="18"/>
      <c r="B703" s="18"/>
      <c r="C703" s="19"/>
      <c r="D703" s="19"/>
    </row>
    <row r="704" spans="1:4" ht="13.5">
      <c r="A704" s="18"/>
      <c r="B704" s="18"/>
      <c r="C704" s="19"/>
      <c r="D704" s="19"/>
    </row>
    <row r="705" spans="1:4" ht="13.5">
      <c r="A705" s="18"/>
      <c r="B705" s="18"/>
      <c r="C705" s="19"/>
      <c r="D705" s="19"/>
    </row>
    <row r="706" spans="1:4" ht="13.5">
      <c r="A706" s="18"/>
      <c r="B706" s="18"/>
      <c r="C706" s="19"/>
      <c r="D706" s="19"/>
    </row>
    <row r="707" spans="1:4" ht="13.5">
      <c r="A707" s="18"/>
      <c r="B707" s="18"/>
      <c r="C707" s="19"/>
      <c r="D707" s="19"/>
    </row>
    <row r="708" spans="1:4" ht="13.5">
      <c r="A708" s="18"/>
      <c r="B708" s="18"/>
      <c r="C708" s="19"/>
      <c r="D708" s="19"/>
    </row>
    <row r="709" spans="1:4" ht="13.5">
      <c r="A709" s="18"/>
      <c r="B709" s="18"/>
      <c r="C709" s="19"/>
      <c r="D709" s="19"/>
    </row>
    <row r="710" spans="1:4" ht="13.5">
      <c r="A710" s="18"/>
      <c r="B710" s="18"/>
      <c r="C710" s="19"/>
      <c r="D710" s="19"/>
    </row>
    <row r="711" spans="1:4" ht="13.5">
      <c r="A711" s="18"/>
      <c r="B711" s="18"/>
      <c r="C711" s="19"/>
      <c r="D711" s="19"/>
    </row>
    <row r="712" spans="1:4" ht="13.5">
      <c r="A712" s="18"/>
      <c r="B712" s="18"/>
      <c r="C712" s="19"/>
      <c r="D712" s="19"/>
    </row>
    <row r="713" spans="1:4" ht="13.5">
      <c r="A713" s="18"/>
      <c r="B713" s="18"/>
      <c r="C713" s="19"/>
      <c r="D713" s="19"/>
    </row>
    <row r="714" spans="1:4" ht="13.5">
      <c r="A714" s="18"/>
      <c r="B714" s="18"/>
      <c r="C714" s="19"/>
      <c r="D714" s="19"/>
    </row>
    <row r="715" spans="1:4" ht="13.5">
      <c r="A715" s="18"/>
      <c r="B715" s="18"/>
      <c r="C715" s="19"/>
      <c r="D715" s="19"/>
    </row>
    <row r="716" spans="1:4" ht="13.5">
      <c r="A716" s="18"/>
      <c r="B716" s="18"/>
      <c r="C716" s="19"/>
      <c r="D716" s="19"/>
    </row>
    <row r="717" spans="1:4" ht="13.5">
      <c r="A717" s="18"/>
      <c r="B717" s="18"/>
      <c r="C717" s="19"/>
      <c r="D717" s="19"/>
    </row>
    <row r="718" spans="1:4" ht="13.5">
      <c r="A718" s="18"/>
      <c r="B718" s="18"/>
      <c r="C718" s="19"/>
      <c r="D718" s="19"/>
    </row>
    <row r="719" spans="1:4" ht="13.5">
      <c r="A719" s="18"/>
      <c r="B719" s="18"/>
      <c r="C719" s="19"/>
      <c r="D719" s="19"/>
    </row>
    <row r="720" spans="1:4" ht="13.5">
      <c r="A720" s="18"/>
      <c r="B720" s="18"/>
      <c r="C720" s="19"/>
      <c r="D720" s="19"/>
    </row>
    <row r="721" spans="1:4" ht="13.5">
      <c r="A721" s="18"/>
      <c r="B721" s="18"/>
      <c r="C721" s="19"/>
      <c r="D721" s="19"/>
    </row>
    <row r="722" spans="1:4" ht="13.5">
      <c r="A722" s="18"/>
      <c r="B722" s="18"/>
      <c r="C722" s="19"/>
      <c r="D722" s="19"/>
    </row>
    <row r="723" spans="1:4" ht="13.5">
      <c r="A723" s="18"/>
      <c r="B723" s="18"/>
      <c r="C723" s="19"/>
      <c r="D723" s="19"/>
    </row>
    <row r="724" spans="1:4" ht="13.5">
      <c r="A724" s="18"/>
      <c r="B724" s="18"/>
      <c r="C724" s="19"/>
      <c r="D724" s="19"/>
    </row>
    <row r="725" spans="1:4" ht="13.5">
      <c r="A725" s="18"/>
      <c r="B725" s="18"/>
      <c r="C725" s="19"/>
      <c r="D725" s="19"/>
    </row>
    <row r="726" spans="1:4" ht="13.5">
      <c r="A726" s="18"/>
      <c r="B726" s="18"/>
      <c r="C726" s="19"/>
      <c r="D726" s="19"/>
    </row>
    <row r="727" spans="1:4" ht="13.5">
      <c r="A727" s="18"/>
      <c r="B727" s="18"/>
      <c r="C727" s="19"/>
      <c r="D727" s="19"/>
    </row>
    <row r="728" spans="1:4" ht="13.5">
      <c r="A728" s="18"/>
      <c r="B728" s="18"/>
      <c r="C728" s="19"/>
      <c r="D728" s="19"/>
    </row>
    <row r="729" spans="1:4" ht="13.5">
      <c r="A729" s="18"/>
      <c r="B729" s="18"/>
      <c r="C729" s="19"/>
      <c r="D729" s="19"/>
    </row>
    <row r="730" spans="1:4" ht="13.5">
      <c r="A730" s="18"/>
      <c r="B730" s="18"/>
      <c r="C730" s="19"/>
      <c r="D730" s="19"/>
    </row>
    <row r="731" spans="1:4" ht="13.5">
      <c r="A731" s="18"/>
      <c r="B731" s="18"/>
      <c r="C731" s="19"/>
      <c r="D731" s="19"/>
    </row>
    <row r="732" spans="1:4" ht="13.5">
      <c r="A732" s="18"/>
      <c r="B732" s="18"/>
      <c r="C732" s="19"/>
      <c r="D732" s="19"/>
    </row>
    <row r="733" spans="1:4" ht="13.5">
      <c r="A733" s="18"/>
      <c r="B733" s="18"/>
      <c r="C733" s="19"/>
      <c r="D733" s="19"/>
    </row>
    <row r="734" spans="1:4" ht="13.5">
      <c r="A734" s="18"/>
      <c r="B734" s="18"/>
      <c r="C734" s="19"/>
      <c r="D734" s="19"/>
    </row>
    <row r="735" spans="1:4" ht="13.5">
      <c r="A735" s="18"/>
      <c r="B735" s="18"/>
      <c r="C735" s="19"/>
      <c r="D735" s="19"/>
    </row>
    <row r="736" spans="1:4" ht="13.5">
      <c r="A736" s="18"/>
      <c r="B736" s="18"/>
      <c r="C736" s="19"/>
      <c r="D736" s="19"/>
    </row>
    <row r="737" spans="1:4" ht="13.5">
      <c r="A737" s="18"/>
      <c r="B737" s="18"/>
      <c r="C737" s="19"/>
      <c r="D737" s="19"/>
    </row>
    <row r="738" spans="1:4" ht="13.5">
      <c r="A738" s="18"/>
      <c r="B738" s="18"/>
      <c r="C738" s="19"/>
      <c r="D738" s="19"/>
    </row>
    <row r="739" spans="1:4" ht="13.5">
      <c r="A739" s="18"/>
      <c r="B739" s="18"/>
      <c r="C739" s="19"/>
      <c r="D739" s="19"/>
    </row>
    <row r="740" spans="1:4" ht="13.5">
      <c r="A740" s="18"/>
      <c r="B740" s="18"/>
      <c r="C740" s="19"/>
      <c r="D740" s="19"/>
    </row>
    <row r="741" spans="1:4" ht="13.5">
      <c r="A741" s="18"/>
      <c r="B741" s="18"/>
      <c r="C741" s="19"/>
      <c r="D741" s="19"/>
    </row>
    <row r="742" spans="1:4" ht="13.5">
      <c r="A742" s="18"/>
      <c r="B742" s="18"/>
      <c r="C742" s="19"/>
      <c r="D742" s="19"/>
    </row>
    <row r="743" spans="1:4" ht="13.5">
      <c r="A743" s="18"/>
      <c r="B743" s="18"/>
      <c r="C743" s="19"/>
      <c r="D743" s="19"/>
    </row>
    <row r="744" spans="1:4" ht="13.5">
      <c r="A744" s="18"/>
      <c r="B744" s="18"/>
      <c r="C744" s="19"/>
      <c r="D744" s="19"/>
    </row>
    <row r="745" spans="1:4" ht="13.5">
      <c r="A745" s="18"/>
      <c r="B745" s="18"/>
      <c r="C745" s="19"/>
      <c r="D745" s="19"/>
    </row>
    <row r="746" spans="1:4" ht="13.5">
      <c r="A746" s="18"/>
      <c r="B746" s="18"/>
      <c r="C746" s="19"/>
      <c r="D746" s="19"/>
    </row>
    <row r="747" spans="1:4" ht="13.5">
      <c r="A747" s="18"/>
      <c r="B747" s="18"/>
      <c r="C747" s="19"/>
      <c r="D747" s="19"/>
    </row>
    <row r="748" spans="1:4" ht="13.5">
      <c r="A748" s="18"/>
      <c r="B748" s="18"/>
      <c r="C748" s="19"/>
      <c r="D748" s="19"/>
    </row>
    <row r="749" spans="1:4" ht="13.5">
      <c r="A749" s="18"/>
      <c r="B749" s="18"/>
      <c r="C749" s="19"/>
      <c r="D749" s="19"/>
    </row>
    <row r="750" spans="1:4" ht="13.5">
      <c r="A750" s="18"/>
      <c r="B750" s="18"/>
      <c r="C750" s="19"/>
      <c r="D750" s="19"/>
    </row>
    <row r="751" spans="1:4" ht="13.5">
      <c r="A751" s="18"/>
      <c r="B751" s="18"/>
      <c r="C751" s="19"/>
      <c r="D751" s="19"/>
    </row>
    <row r="752" spans="1:4" ht="13.5">
      <c r="A752" s="18"/>
      <c r="B752" s="18"/>
      <c r="C752" s="19"/>
      <c r="D752" s="19"/>
    </row>
    <row r="753" spans="1:4" ht="13.5">
      <c r="A753" s="18"/>
      <c r="B753" s="18"/>
      <c r="C753" s="19"/>
      <c r="D753" s="19"/>
    </row>
    <row r="754" spans="1:4" ht="13.5">
      <c r="A754" s="18"/>
      <c r="B754" s="18"/>
      <c r="C754" s="19"/>
      <c r="D754" s="19"/>
    </row>
    <row r="755" spans="1:4" ht="13.5">
      <c r="A755" s="18"/>
      <c r="B755" s="18"/>
      <c r="C755" s="19"/>
      <c r="D755" s="19"/>
    </row>
    <row r="756" spans="1:4" ht="13.5">
      <c r="A756" s="18"/>
      <c r="B756" s="18"/>
      <c r="C756" s="19"/>
      <c r="D756" s="19"/>
    </row>
    <row r="757" spans="1:4" ht="13.5">
      <c r="A757" s="18"/>
      <c r="B757" s="18"/>
      <c r="C757" s="19"/>
      <c r="D757" s="19"/>
    </row>
    <row r="758" spans="1:4" ht="13.5">
      <c r="A758" s="18"/>
      <c r="B758" s="18"/>
      <c r="C758" s="19"/>
      <c r="D758" s="19"/>
    </row>
    <row r="759" spans="1:4" ht="13.5">
      <c r="A759" s="18"/>
      <c r="B759" s="18"/>
      <c r="C759" s="19"/>
      <c r="D759" s="19"/>
    </row>
    <row r="760" spans="1:4" ht="13.5">
      <c r="A760" s="18"/>
      <c r="B760" s="18"/>
      <c r="C760" s="19"/>
      <c r="D760" s="19"/>
    </row>
    <row r="761" spans="1:4" ht="13.5">
      <c r="A761" s="18"/>
      <c r="B761" s="18"/>
      <c r="C761" s="19"/>
      <c r="D761" s="19"/>
    </row>
    <row r="762" spans="1:4" ht="13.5">
      <c r="A762" s="18"/>
      <c r="B762" s="18"/>
      <c r="C762" s="19"/>
      <c r="D762" s="19"/>
    </row>
    <row r="763" spans="1:4" ht="13.5">
      <c r="A763" s="18"/>
      <c r="B763" s="18"/>
      <c r="C763" s="19"/>
      <c r="D763" s="19"/>
    </row>
    <row r="764" spans="1:4" ht="13.5">
      <c r="A764" s="18"/>
      <c r="B764" s="18"/>
      <c r="C764" s="19"/>
      <c r="D764" s="19"/>
    </row>
    <row r="765" spans="1:4" ht="13.5">
      <c r="A765" s="18"/>
      <c r="B765" s="18"/>
      <c r="C765" s="19"/>
      <c r="D765" s="19"/>
    </row>
    <row r="766" spans="1:4" ht="13.5">
      <c r="A766" s="18"/>
      <c r="B766" s="18"/>
      <c r="C766" s="19"/>
      <c r="D766" s="19"/>
    </row>
    <row r="767" spans="1:4" ht="13.5">
      <c r="A767" s="18"/>
      <c r="B767" s="18"/>
      <c r="C767" s="19"/>
      <c r="D767" s="19"/>
    </row>
    <row r="768" spans="1:4" ht="13.5">
      <c r="A768" s="18"/>
      <c r="B768" s="18"/>
      <c r="C768" s="19"/>
      <c r="D768" s="19"/>
    </row>
    <row r="769" spans="1:4" ht="13.5">
      <c r="A769" s="18"/>
      <c r="B769" s="18"/>
      <c r="C769" s="19"/>
      <c r="D769" s="19"/>
    </row>
    <row r="770" spans="1:4" ht="13.5">
      <c r="A770" s="18"/>
      <c r="B770" s="18"/>
      <c r="C770" s="19"/>
      <c r="D770" s="19"/>
    </row>
    <row r="771" spans="1:4" ht="13.5">
      <c r="A771" s="18"/>
      <c r="B771" s="18"/>
      <c r="C771" s="19"/>
      <c r="D771" s="19"/>
    </row>
    <row r="772" spans="1:4" ht="13.5">
      <c r="A772" s="18"/>
      <c r="B772" s="18"/>
      <c r="C772" s="19"/>
      <c r="D772" s="19"/>
    </row>
    <row r="773" spans="1:4" ht="13.5">
      <c r="A773" s="18"/>
      <c r="B773" s="18"/>
      <c r="C773" s="19"/>
      <c r="D773" s="19"/>
    </row>
    <row r="774" spans="1:4" ht="13.5">
      <c r="A774" s="18"/>
      <c r="B774" s="18"/>
      <c r="C774" s="19"/>
      <c r="D774" s="19"/>
    </row>
    <row r="775" spans="1:4" ht="13.5">
      <c r="A775" s="18"/>
      <c r="B775" s="18"/>
      <c r="C775" s="19"/>
      <c r="D775" s="19"/>
    </row>
    <row r="776" spans="1:4" ht="13.5">
      <c r="A776" s="18"/>
      <c r="B776" s="18"/>
      <c r="C776" s="19"/>
      <c r="D776" s="19"/>
    </row>
    <row r="777" spans="1:4" ht="13.5">
      <c r="A777" s="18"/>
      <c r="B777" s="18"/>
      <c r="C777" s="19"/>
      <c r="D777" s="19"/>
    </row>
    <row r="778" spans="1:4" ht="13.5">
      <c r="A778" s="18"/>
      <c r="B778" s="18"/>
      <c r="C778" s="19"/>
      <c r="D778" s="19"/>
    </row>
    <row r="779" spans="1:4" ht="13.5">
      <c r="A779" s="18"/>
      <c r="B779" s="18"/>
      <c r="C779" s="19"/>
      <c r="D779" s="19"/>
    </row>
    <row r="780" spans="1:4" ht="13.5">
      <c r="A780" s="18"/>
      <c r="B780" s="18"/>
      <c r="C780" s="19"/>
      <c r="D780" s="19"/>
    </row>
    <row r="781" spans="1:4" ht="13.5">
      <c r="A781" s="18"/>
      <c r="B781" s="18"/>
      <c r="C781" s="19"/>
      <c r="D781" s="19"/>
    </row>
    <row r="782" spans="1:4" ht="13.5">
      <c r="A782" s="18"/>
      <c r="B782" s="18"/>
      <c r="C782" s="19"/>
      <c r="D782" s="19"/>
    </row>
    <row r="783" spans="1:4" ht="13.5">
      <c r="A783" s="18"/>
      <c r="B783" s="18"/>
      <c r="C783" s="19"/>
      <c r="D783" s="19"/>
    </row>
    <row r="784" spans="1:4" ht="13.5">
      <c r="A784" s="18"/>
      <c r="B784" s="18"/>
      <c r="C784" s="19"/>
      <c r="D784" s="19"/>
    </row>
    <row r="785" spans="1:4" ht="13.5">
      <c r="A785" s="18"/>
      <c r="B785" s="18"/>
      <c r="C785" s="19"/>
      <c r="D785" s="19"/>
    </row>
    <row r="786" spans="1:4" ht="13.5">
      <c r="A786" s="18"/>
      <c r="B786" s="18"/>
      <c r="C786" s="19"/>
      <c r="D786" s="19"/>
    </row>
    <row r="787" spans="1:4" ht="13.5">
      <c r="A787" s="18"/>
      <c r="B787" s="18"/>
      <c r="C787" s="19"/>
      <c r="D787" s="19"/>
    </row>
    <row r="788" spans="1:4" ht="13.5">
      <c r="A788" s="18"/>
      <c r="B788" s="18"/>
      <c r="C788" s="19"/>
      <c r="D788" s="19"/>
    </row>
    <row r="789" spans="1:4" ht="13.5">
      <c r="A789" s="18"/>
      <c r="B789" s="18"/>
      <c r="C789" s="19"/>
      <c r="D789" s="19"/>
    </row>
    <row r="790" spans="1:4" ht="13.5">
      <c r="A790" s="18"/>
      <c r="B790" s="18"/>
      <c r="C790" s="19"/>
      <c r="D790" s="19"/>
    </row>
    <row r="791" spans="1:4" ht="13.5">
      <c r="A791" s="18"/>
      <c r="B791" s="18"/>
      <c r="C791" s="19"/>
      <c r="D791" s="19"/>
    </row>
    <row r="792" spans="1:4" ht="13.5">
      <c r="A792" s="18"/>
      <c r="B792" s="18"/>
      <c r="C792" s="19"/>
      <c r="D792" s="19"/>
    </row>
    <row r="793" spans="1:4" ht="13.5">
      <c r="A793" s="18"/>
      <c r="B793" s="18"/>
      <c r="C793" s="19"/>
      <c r="D793" s="19"/>
    </row>
    <row r="794" spans="1:4" ht="13.5">
      <c r="A794" s="18"/>
      <c r="B794" s="18"/>
      <c r="C794" s="19"/>
      <c r="D794" s="19"/>
    </row>
    <row r="795" spans="1:4" ht="13.5">
      <c r="A795" s="18"/>
      <c r="B795" s="18"/>
      <c r="C795" s="19"/>
      <c r="D795" s="19"/>
    </row>
    <row r="796" spans="1:4" ht="13.5">
      <c r="A796" s="18"/>
      <c r="B796" s="18"/>
      <c r="C796" s="19"/>
      <c r="D796" s="19"/>
    </row>
    <row r="797" spans="1:4" ht="13.5">
      <c r="A797" s="18"/>
      <c r="B797" s="18"/>
      <c r="C797" s="19"/>
      <c r="D797" s="19"/>
    </row>
    <row r="798" spans="1:4" ht="13.5">
      <c r="A798" s="18"/>
      <c r="B798" s="18"/>
      <c r="C798" s="19"/>
      <c r="D798" s="19"/>
    </row>
    <row r="799" spans="1:4" ht="13.5">
      <c r="A799" s="18"/>
      <c r="B799" s="18"/>
      <c r="C799" s="19"/>
      <c r="D799" s="19"/>
    </row>
    <row r="800" spans="1:4" ht="13.5">
      <c r="A800" s="18"/>
      <c r="B800" s="18"/>
      <c r="C800" s="19"/>
      <c r="D800" s="19"/>
    </row>
    <row r="801" spans="1:4" ht="13.5">
      <c r="A801" s="18"/>
      <c r="B801" s="18"/>
      <c r="C801" s="19"/>
      <c r="D801" s="19"/>
    </row>
    <row r="802" spans="1:4" ht="13.5">
      <c r="A802" s="18"/>
      <c r="B802" s="18"/>
      <c r="C802" s="19"/>
      <c r="D802" s="19"/>
    </row>
    <row r="803" spans="1:4" ht="13.5">
      <c r="A803" s="18"/>
      <c r="B803" s="18"/>
      <c r="C803" s="19"/>
      <c r="D803" s="19"/>
    </row>
    <row r="804" spans="1:4" ht="13.5">
      <c r="A804" s="18"/>
      <c r="B804" s="18"/>
      <c r="C804" s="19"/>
      <c r="D804" s="19"/>
    </row>
    <row r="805" spans="1:4" ht="13.5">
      <c r="A805" s="18"/>
      <c r="B805" s="18"/>
      <c r="C805" s="19"/>
      <c r="D805" s="19"/>
    </row>
    <row r="806" spans="1:4" ht="13.5">
      <c r="A806" s="18"/>
      <c r="B806" s="18"/>
      <c r="C806" s="19"/>
      <c r="D806" s="19"/>
    </row>
    <row r="807" spans="1:4" ht="13.5">
      <c r="A807" s="18"/>
      <c r="B807" s="18"/>
      <c r="C807" s="19"/>
      <c r="D807" s="19"/>
    </row>
    <row r="808" spans="1:4" ht="13.5">
      <c r="A808" s="18"/>
      <c r="B808" s="18"/>
      <c r="C808" s="19"/>
      <c r="D808" s="19"/>
    </row>
    <row r="809" spans="1:4" ht="13.5">
      <c r="A809" s="18"/>
      <c r="B809" s="18"/>
      <c r="C809" s="19"/>
      <c r="D809" s="19"/>
    </row>
    <row r="810" spans="1:4" ht="13.5">
      <c r="A810" s="18"/>
      <c r="B810" s="18"/>
      <c r="C810" s="19"/>
      <c r="D810" s="19"/>
    </row>
    <row r="811" spans="1:4" ht="13.5">
      <c r="A811" s="18"/>
      <c r="B811" s="18"/>
      <c r="C811" s="19"/>
      <c r="D811" s="19"/>
    </row>
    <row r="812" spans="1:4" ht="13.5">
      <c r="A812" s="18"/>
      <c r="B812" s="18"/>
      <c r="C812" s="19"/>
      <c r="D812" s="19"/>
    </row>
    <row r="813" spans="1:4" ht="13.5">
      <c r="A813" s="18"/>
      <c r="B813" s="18"/>
      <c r="C813" s="19"/>
      <c r="D813" s="19"/>
    </row>
    <row r="814" spans="1:4" ht="13.5">
      <c r="A814" s="18"/>
      <c r="B814" s="18"/>
      <c r="C814" s="19"/>
      <c r="D814" s="19"/>
    </row>
    <row r="815" spans="1:4" ht="13.5">
      <c r="A815" s="18"/>
      <c r="B815" s="18"/>
      <c r="C815" s="19"/>
      <c r="D815" s="19"/>
    </row>
    <row r="816" spans="1:4" ht="13.5">
      <c r="A816" s="18"/>
      <c r="B816" s="18"/>
      <c r="C816" s="19"/>
      <c r="D816" s="19"/>
    </row>
    <row r="817" spans="1:4" ht="13.5">
      <c r="A817" s="18"/>
      <c r="B817" s="18"/>
      <c r="C817" s="19"/>
      <c r="D817" s="19"/>
    </row>
    <row r="818" spans="1:4" ht="13.5">
      <c r="A818" s="18"/>
      <c r="B818" s="18"/>
      <c r="C818" s="19"/>
      <c r="D818" s="19"/>
    </row>
    <row r="819" spans="1:4" ht="13.5">
      <c r="A819" s="18"/>
      <c r="B819" s="18"/>
      <c r="C819" s="19"/>
      <c r="D819" s="19"/>
    </row>
    <row r="820" spans="1:4" ht="13.5">
      <c r="A820" s="18"/>
      <c r="B820" s="18"/>
      <c r="C820" s="19"/>
      <c r="D820" s="19"/>
    </row>
    <row r="821" spans="1:4" ht="13.5">
      <c r="A821" s="18"/>
      <c r="B821" s="18"/>
      <c r="C821" s="19"/>
      <c r="D821" s="19"/>
    </row>
    <row r="822" spans="1:4" ht="13.5">
      <c r="A822" s="18"/>
      <c r="B822" s="18"/>
      <c r="C822" s="19"/>
      <c r="D822" s="19"/>
    </row>
    <row r="823" spans="1:4" ht="13.5">
      <c r="A823" s="18"/>
      <c r="B823" s="18"/>
      <c r="C823" s="19"/>
      <c r="D823" s="19"/>
    </row>
    <row r="824" spans="1:4" ht="13.5">
      <c r="A824" s="18"/>
      <c r="B824" s="18"/>
      <c r="C824" s="19"/>
      <c r="D824" s="19"/>
    </row>
    <row r="825" spans="1:4" ht="13.5">
      <c r="A825" s="18"/>
      <c r="B825" s="18"/>
      <c r="C825" s="19"/>
      <c r="D825" s="19"/>
    </row>
    <row r="826" spans="1:4" ht="13.5">
      <c r="A826" s="18"/>
      <c r="B826" s="18"/>
      <c r="C826" s="19"/>
      <c r="D826" s="19"/>
    </row>
    <row r="827" spans="1:4" ht="13.5">
      <c r="A827" s="18"/>
      <c r="B827" s="18"/>
      <c r="C827" s="19"/>
      <c r="D827" s="19"/>
    </row>
    <row r="828" spans="1:4" ht="13.5">
      <c r="A828" s="18"/>
      <c r="B828" s="18"/>
      <c r="C828" s="19"/>
      <c r="D828" s="19"/>
    </row>
    <row r="829" spans="1:4" ht="13.5">
      <c r="A829" s="18"/>
      <c r="B829" s="18"/>
      <c r="C829" s="19"/>
      <c r="D829" s="19"/>
    </row>
    <row r="830" spans="1:4" ht="13.5">
      <c r="A830" s="18"/>
      <c r="B830" s="18"/>
      <c r="C830" s="19"/>
      <c r="D830" s="19"/>
    </row>
    <row r="831" spans="1:4" ht="13.5">
      <c r="A831" s="18"/>
      <c r="B831" s="18"/>
      <c r="C831" s="19"/>
      <c r="D831" s="19"/>
    </row>
    <row r="832" spans="1:4" ht="13.5">
      <c r="A832" s="18"/>
      <c r="B832" s="18"/>
      <c r="C832" s="19"/>
      <c r="D832" s="19"/>
    </row>
    <row r="833" spans="1:4" ht="13.5">
      <c r="A833" s="18"/>
      <c r="B833" s="18"/>
      <c r="C833" s="19"/>
      <c r="D833" s="19"/>
    </row>
    <row r="834" spans="1:4" ht="13.5">
      <c r="A834" s="18"/>
      <c r="B834" s="18"/>
      <c r="C834" s="19"/>
      <c r="D834" s="19"/>
    </row>
    <row r="835" spans="1:4" ht="13.5">
      <c r="A835" s="18"/>
      <c r="B835" s="18"/>
      <c r="C835" s="19"/>
      <c r="D835" s="19"/>
    </row>
    <row r="836" spans="1:4" ht="13.5">
      <c r="A836" s="18"/>
      <c r="B836" s="18"/>
      <c r="C836" s="19"/>
      <c r="D836" s="19"/>
    </row>
    <row r="837" spans="1:4" ht="13.5">
      <c r="A837" s="18"/>
      <c r="B837" s="18"/>
      <c r="C837" s="19"/>
      <c r="D837" s="19"/>
    </row>
    <row r="838" spans="1:4" ht="13.5">
      <c r="A838" s="18"/>
      <c r="B838" s="18"/>
      <c r="C838" s="19"/>
      <c r="D838" s="19"/>
    </row>
    <row r="839" spans="1:4" ht="13.5">
      <c r="A839" s="18"/>
      <c r="B839" s="18"/>
      <c r="C839" s="19"/>
      <c r="D839" s="19"/>
    </row>
    <row r="840" spans="1:4" ht="13.5">
      <c r="A840" s="18"/>
      <c r="B840" s="18"/>
      <c r="C840" s="19"/>
      <c r="D840" s="19"/>
    </row>
    <row r="841" spans="1:4" ht="13.5">
      <c r="A841" s="18"/>
      <c r="B841" s="18"/>
      <c r="C841" s="19"/>
      <c r="D841" s="19"/>
    </row>
    <row r="842" spans="1:4" ht="13.5">
      <c r="A842" s="18"/>
      <c r="B842" s="18"/>
      <c r="C842" s="19"/>
      <c r="D842" s="19"/>
    </row>
    <row r="843" spans="1:4" ht="13.5">
      <c r="A843" s="18"/>
      <c r="B843" s="18"/>
      <c r="C843" s="19"/>
      <c r="D843" s="19"/>
    </row>
    <row r="844" spans="1:4" ht="13.5">
      <c r="A844" s="18"/>
      <c r="B844" s="18"/>
      <c r="C844" s="19"/>
      <c r="D844" s="19"/>
    </row>
    <row r="845" spans="1:4" ht="13.5">
      <c r="A845" s="18"/>
      <c r="B845" s="18"/>
      <c r="C845" s="19"/>
      <c r="D845" s="19"/>
    </row>
    <row r="846" spans="1:4" ht="13.5">
      <c r="A846" s="18"/>
      <c r="B846" s="18"/>
      <c r="C846" s="19"/>
      <c r="D846" s="19"/>
    </row>
    <row r="847" spans="1:4" ht="13.5">
      <c r="A847" s="18"/>
      <c r="B847" s="18"/>
      <c r="C847" s="19"/>
      <c r="D847" s="19"/>
    </row>
    <row r="848" spans="1:4" ht="13.5">
      <c r="A848" s="18"/>
      <c r="B848" s="18"/>
      <c r="C848" s="19"/>
      <c r="D848" s="19"/>
    </row>
    <row r="849" spans="1:4" ht="13.5">
      <c r="A849" s="18"/>
      <c r="B849" s="18"/>
      <c r="C849" s="19"/>
      <c r="D849" s="19"/>
    </row>
    <row r="850" spans="1:4" ht="13.5">
      <c r="A850" s="18"/>
      <c r="B850" s="18"/>
      <c r="C850" s="19"/>
      <c r="D850" s="19"/>
    </row>
    <row r="851" spans="1:4" ht="13.5">
      <c r="A851" s="18"/>
      <c r="B851" s="18"/>
      <c r="C851" s="19"/>
      <c r="D851" s="19"/>
    </row>
    <row r="852" spans="1:4" ht="13.5">
      <c r="A852" s="18"/>
      <c r="B852" s="18"/>
      <c r="C852" s="19"/>
      <c r="D852" s="19"/>
    </row>
    <row r="853" spans="1:4" ht="13.5">
      <c r="A853" s="18"/>
      <c r="B853" s="18"/>
      <c r="C853" s="19"/>
      <c r="D853" s="19"/>
    </row>
    <row r="854" spans="1:4" ht="13.5">
      <c r="A854" s="18"/>
      <c r="B854" s="18"/>
      <c r="C854" s="19"/>
      <c r="D854" s="19"/>
    </row>
    <row r="855" spans="1:4" ht="13.5">
      <c r="A855" s="18"/>
      <c r="B855" s="18"/>
      <c r="C855" s="19"/>
      <c r="D855" s="19"/>
    </row>
    <row r="856" spans="1:4" ht="13.5">
      <c r="A856" s="18"/>
      <c r="B856" s="18"/>
      <c r="C856" s="19"/>
      <c r="D856" s="19"/>
    </row>
    <row r="857" spans="1:4" ht="13.5">
      <c r="A857" s="18"/>
      <c r="B857" s="18"/>
      <c r="C857" s="19"/>
      <c r="D857" s="19"/>
    </row>
    <row r="858" spans="1:4" ht="13.5">
      <c r="A858" s="18"/>
      <c r="B858" s="18"/>
      <c r="C858" s="19"/>
      <c r="D858" s="19"/>
    </row>
    <row r="859" spans="1:4" ht="13.5">
      <c r="A859" s="18"/>
      <c r="B859" s="18"/>
      <c r="C859" s="19"/>
      <c r="D859" s="19"/>
    </row>
    <row r="860" spans="1:4" ht="13.5">
      <c r="A860" s="18"/>
      <c r="B860" s="18"/>
      <c r="C860" s="19"/>
      <c r="D860" s="19"/>
    </row>
    <row r="861" spans="1:4" ht="13.5">
      <c r="A861" s="18"/>
      <c r="B861" s="18"/>
      <c r="C861" s="19"/>
      <c r="D861" s="19"/>
    </row>
    <row r="862" spans="1:4" ht="13.5">
      <c r="A862" s="18"/>
      <c r="B862" s="18"/>
      <c r="C862" s="19"/>
      <c r="D862" s="19"/>
    </row>
    <row r="863" spans="1:4" ht="13.5">
      <c r="A863" s="18"/>
      <c r="B863" s="18"/>
      <c r="C863" s="19"/>
      <c r="D863" s="19"/>
    </row>
    <row r="864" spans="1:4" ht="13.5">
      <c r="A864" s="18"/>
      <c r="B864" s="18"/>
      <c r="C864" s="19"/>
      <c r="D864" s="19"/>
    </row>
    <row r="865" spans="1:4" ht="13.5">
      <c r="A865" s="18"/>
      <c r="B865" s="18"/>
      <c r="C865" s="19"/>
      <c r="D865" s="19"/>
    </row>
    <row r="866" spans="1:4" ht="13.5">
      <c r="A866" s="18"/>
      <c r="B866" s="18"/>
      <c r="C866" s="19"/>
      <c r="D866" s="19"/>
    </row>
    <row r="867" spans="1:4" ht="13.5">
      <c r="A867" s="18"/>
      <c r="B867" s="18"/>
      <c r="C867" s="19"/>
      <c r="D867" s="19"/>
    </row>
    <row r="868" spans="1:4" ht="13.5">
      <c r="A868" s="18"/>
      <c r="B868" s="18"/>
      <c r="C868" s="19"/>
      <c r="D868" s="19"/>
    </row>
    <row r="869" spans="1:4" ht="13.5">
      <c r="A869" s="18"/>
      <c r="B869" s="18"/>
      <c r="C869" s="19"/>
      <c r="D869" s="19"/>
    </row>
    <row r="870" spans="1:4" ht="13.5">
      <c r="A870" s="18"/>
      <c r="B870" s="18"/>
      <c r="C870" s="19"/>
      <c r="D870" s="19"/>
    </row>
    <row r="871" spans="1:4" ht="13.5">
      <c r="A871" s="18"/>
      <c r="B871" s="18"/>
      <c r="C871" s="19"/>
      <c r="D871" s="19"/>
    </row>
    <row r="872" spans="1:4" ht="13.5">
      <c r="A872" s="18"/>
      <c r="B872" s="18"/>
      <c r="C872" s="19"/>
      <c r="D872" s="19"/>
    </row>
    <row r="873" spans="1:4" ht="13.5">
      <c r="A873" s="18"/>
      <c r="B873" s="18"/>
      <c r="C873" s="19"/>
      <c r="D873" s="19"/>
    </row>
    <row r="874" spans="1:4" ht="13.5">
      <c r="A874" s="18"/>
      <c r="B874" s="18"/>
      <c r="C874" s="19"/>
      <c r="D874" s="19"/>
    </row>
    <row r="875" spans="1:4" ht="13.5">
      <c r="A875" s="18"/>
      <c r="B875" s="18"/>
      <c r="C875" s="19"/>
      <c r="D875" s="19"/>
    </row>
    <row r="876" spans="1:4" ht="13.5">
      <c r="A876" s="18"/>
      <c r="B876" s="18"/>
      <c r="C876" s="19"/>
      <c r="D876" s="19"/>
    </row>
    <row r="877" spans="1:4" ht="13.5">
      <c r="A877" s="18"/>
      <c r="B877" s="18"/>
      <c r="C877" s="19"/>
      <c r="D877" s="19"/>
    </row>
    <row r="878" spans="1:4" ht="13.5">
      <c r="A878" s="18"/>
      <c r="B878" s="18"/>
      <c r="C878" s="19"/>
      <c r="D878" s="19"/>
    </row>
    <row r="879" spans="1:4" ht="13.5">
      <c r="A879" s="18"/>
      <c r="B879" s="18"/>
      <c r="C879" s="19"/>
      <c r="D879" s="19"/>
    </row>
    <row r="880" spans="1:4" ht="13.5">
      <c r="A880" s="18"/>
      <c r="B880" s="18"/>
      <c r="C880" s="19"/>
      <c r="D880" s="19"/>
    </row>
    <row r="881" spans="1:4" ht="13.5">
      <c r="A881" s="18"/>
      <c r="B881" s="18"/>
      <c r="C881" s="19"/>
      <c r="D881" s="19"/>
    </row>
    <row r="882" spans="1:4" ht="13.5">
      <c r="A882" s="18"/>
      <c r="B882" s="18"/>
      <c r="C882" s="19"/>
      <c r="D882" s="19"/>
    </row>
    <row r="883" spans="1:4" ht="13.5">
      <c r="A883" s="18"/>
      <c r="B883" s="18"/>
      <c r="C883" s="19"/>
      <c r="D883" s="19"/>
    </row>
    <row r="884" spans="1:4" ht="13.5">
      <c r="A884" s="18"/>
      <c r="B884" s="18"/>
      <c r="C884" s="19"/>
      <c r="D884" s="19"/>
    </row>
    <row r="885" spans="1:4" ht="13.5">
      <c r="A885" s="18"/>
      <c r="B885" s="18"/>
      <c r="C885" s="19"/>
      <c r="D885" s="19"/>
    </row>
    <row r="886" spans="1:4" ht="13.5">
      <c r="A886" s="18"/>
      <c r="B886" s="18"/>
      <c r="C886" s="19"/>
      <c r="D886" s="19"/>
    </row>
    <row r="887" spans="1:4" ht="13.5">
      <c r="A887" s="18"/>
      <c r="B887" s="18"/>
      <c r="C887" s="19"/>
      <c r="D887" s="19"/>
    </row>
    <row r="888" spans="1:4" ht="13.5">
      <c r="A888" s="18"/>
      <c r="B888" s="18"/>
      <c r="C888" s="19"/>
      <c r="D888" s="19"/>
    </row>
    <row r="889" spans="1:4" ht="13.5">
      <c r="A889" s="18"/>
      <c r="B889" s="18"/>
      <c r="C889" s="19"/>
      <c r="D889" s="19"/>
    </row>
    <row r="890" spans="1:4" ht="13.5">
      <c r="A890" s="18"/>
      <c r="B890" s="18"/>
      <c r="C890" s="19"/>
      <c r="D890" s="19"/>
    </row>
    <row r="891" spans="1:4" ht="13.5">
      <c r="A891" s="18"/>
      <c r="B891" s="18"/>
      <c r="C891" s="19"/>
      <c r="D891" s="19"/>
    </row>
    <row r="892" spans="1:4" ht="13.5">
      <c r="A892" s="18"/>
      <c r="B892" s="18"/>
      <c r="C892" s="19"/>
      <c r="D892" s="19"/>
    </row>
    <row r="893" spans="1:4" ht="13.5">
      <c r="A893" s="18"/>
      <c r="B893" s="18"/>
      <c r="C893" s="19"/>
      <c r="D893" s="19"/>
    </row>
    <row r="894" spans="1:4" ht="13.5">
      <c r="A894" s="18"/>
      <c r="B894" s="18"/>
      <c r="C894" s="19"/>
      <c r="D894" s="19"/>
    </row>
    <row r="895" spans="1:4" ht="13.5">
      <c r="A895" s="18"/>
      <c r="B895" s="18"/>
      <c r="C895" s="19"/>
      <c r="D895" s="19"/>
    </row>
    <row r="896" spans="1:4" ht="13.5">
      <c r="A896" s="18"/>
      <c r="B896" s="18"/>
      <c r="C896" s="19"/>
      <c r="D896" s="19"/>
    </row>
    <row r="897" spans="1:4" ht="13.5">
      <c r="A897" s="18"/>
      <c r="B897" s="18"/>
      <c r="C897" s="19"/>
      <c r="D897" s="19"/>
    </row>
    <row r="898" spans="1:4" ht="13.5">
      <c r="A898" s="18"/>
      <c r="B898" s="18"/>
      <c r="C898" s="19"/>
      <c r="D898" s="19"/>
    </row>
    <row r="899" spans="1:4" ht="13.5">
      <c r="A899" s="18"/>
      <c r="B899" s="18"/>
      <c r="C899" s="19"/>
      <c r="D899" s="19"/>
    </row>
    <row r="900" spans="1:4" ht="13.5">
      <c r="A900" s="18"/>
      <c r="B900" s="18"/>
      <c r="C900" s="19"/>
      <c r="D900" s="19"/>
    </row>
    <row r="901" spans="1:4" ht="13.5">
      <c r="A901" s="18"/>
      <c r="B901" s="18"/>
      <c r="C901" s="19"/>
      <c r="D901" s="19"/>
    </row>
    <row r="902" spans="1:4" ht="13.5">
      <c r="A902" s="18"/>
      <c r="B902" s="18"/>
      <c r="C902" s="19"/>
      <c r="D902" s="19"/>
    </row>
    <row r="903" spans="1:4" ht="13.5">
      <c r="A903" s="18"/>
      <c r="B903" s="18"/>
      <c r="C903" s="19"/>
      <c r="D903" s="19"/>
    </row>
    <row r="904" spans="1:4" ht="13.5">
      <c r="A904" s="18"/>
      <c r="B904" s="18"/>
      <c r="C904" s="19"/>
      <c r="D904" s="19"/>
    </row>
    <row r="905" spans="1:4" ht="13.5">
      <c r="A905" s="18"/>
      <c r="B905" s="18"/>
      <c r="C905" s="19"/>
      <c r="D905" s="19"/>
    </row>
    <row r="906" spans="1:4" ht="13.5">
      <c r="A906" s="18"/>
      <c r="B906" s="18"/>
      <c r="C906" s="19"/>
      <c r="D906" s="19"/>
    </row>
    <row r="907" spans="1:4" ht="13.5">
      <c r="A907" s="18"/>
      <c r="B907" s="18"/>
      <c r="C907" s="19"/>
      <c r="D907" s="19"/>
    </row>
    <row r="908" spans="1:4" ht="13.5">
      <c r="A908" s="18"/>
      <c r="B908" s="18"/>
      <c r="C908" s="19"/>
      <c r="D908" s="19"/>
    </row>
    <row r="909" spans="1:4" ht="13.5">
      <c r="A909" s="18"/>
      <c r="B909" s="18"/>
      <c r="C909" s="19"/>
      <c r="D909" s="19"/>
    </row>
    <row r="910" spans="1:4" ht="13.5">
      <c r="A910" s="18"/>
      <c r="B910" s="18"/>
      <c r="C910" s="19"/>
      <c r="D910" s="19"/>
    </row>
    <row r="911" spans="1:4" ht="13.5">
      <c r="A911" s="18"/>
      <c r="B911" s="18"/>
      <c r="C911" s="19"/>
      <c r="D911" s="19"/>
    </row>
    <row r="912" spans="1:4" ht="13.5">
      <c r="A912" s="18"/>
      <c r="B912" s="18"/>
      <c r="C912" s="19"/>
      <c r="D912" s="19"/>
    </row>
    <row r="913" spans="1:4" ht="13.5">
      <c r="A913" s="18"/>
      <c r="B913" s="18"/>
      <c r="C913" s="19"/>
      <c r="D913" s="19"/>
    </row>
    <row r="914" spans="1:4" ht="13.5">
      <c r="A914" s="18"/>
      <c r="B914" s="18"/>
      <c r="C914" s="19"/>
      <c r="D914" s="19"/>
    </row>
    <row r="915" spans="1:4" ht="13.5">
      <c r="A915" s="18"/>
      <c r="B915" s="18"/>
      <c r="C915" s="19"/>
      <c r="D915" s="19"/>
    </row>
    <row r="916" spans="1:4" ht="13.5">
      <c r="A916" s="18"/>
      <c r="B916" s="18"/>
      <c r="C916" s="19"/>
      <c r="D916" s="19"/>
    </row>
    <row r="917" spans="1:4" ht="13.5">
      <c r="A917" s="18"/>
      <c r="B917" s="18"/>
      <c r="C917" s="19"/>
      <c r="D917" s="19"/>
    </row>
    <row r="918" spans="1:4" ht="13.5">
      <c r="A918" s="18"/>
      <c r="B918" s="18"/>
      <c r="C918" s="19"/>
      <c r="D918" s="19"/>
    </row>
    <row r="919" spans="1:4" ht="13.5">
      <c r="A919" s="18"/>
      <c r="B919" s="18"/>
      <c r="C919" s="19"/>
      <c r="D919" s="19"/>
    </row>
    <row r="920" spans="1:4" ht="13.5">
      <c r="A920" s="18"/>
      <c r="B920" s="18"/>
      <c r="C920" s="19"/>
      <c r="D920" s="19"/>
    </row>
    <row r="921" spans="1:4" ht="13.5">
      <c r="A921" s="18"/>
      <c r="B921" s="18"/>
      <c r="C921" s="19"/>
      <c r="D921" s="19"/>
    </row>
    <row r="922" spans="1:4" ht="13.5">
      <c r="A922" s="18"/>
      <c r="B922" s="18"/>
      <c r="C922" s="19"/>
      <c r="D922" s="19"/>
    </row>
    <row r="923" spans="1:4" ht="13.5">
      <c r="A923" s="18"/>
      <c r="B923" s="18"/>
      <c r="C923" s="19"/>
      <c r="D923" s="19"/>
    </row>
    <row r="924" spans="1:4" ht="13.5">
      <c r="A924" s="18"/>
      <c r="B924" s="18"/>
      <c r="C924" s="19"/>
      <c r="D924" s="19"/>
    </row>
    <row r="925" spans="1:4" ht="13.5">
      <c r="A925" s="18"/>
      <c r="B925" s="18"/>
      <c r="C925" s="19"/>
      <c r="D925" s="19"/>
    </row>
    <row r="926" spans="1:4" ht="13.5">
      <c r="A926" s="18"/>
      <c r="B926" s="18"/>
      <c r="C926" s="19"/>
      <c r="D926" s="19"/>
    </row>
    <row r="927" spans="1:4" ht="13.5">
      <c r="A927" s="18"/>
      <c r="B927" s="18"/>
      <c r="C927" s="19"/>
      <c r="D927" s="19"/>
    </row>
    <row r="928" spans="1:4" ht="13.5">
      <c r="A928" s="18"/>
      <c r="B928" s="18"/>
      <c r="C928" s="19"/>
      <c r="D928" s="19"/>
    </row>
    <row r="929" spans="1:4" ht="13.5">
      <c r="A929" s="18"/>
      <c r="B929" s="18"/>
      <c r="C929" s="19"/>
      <c r="D929" s="19"/>
    </row>
    <row r="930" spans="1:4" ht="13.5">
      <c r="A930" s="18"/>
      <c r="B930" s="18"/>
      <c r="C930" s="19"/>
      <c r="D930" s="19"/>
    </row>
    <row r="931" spans="1:4" ht="13.5">
      <c r="A931" s="18"/>
      <c r="B931" s="18"/>
      <c r="C931" s="19"/>
      <c r="D931" s="19"/>
    </row>
    <row r="932" spans="1:4" ht="13.5">
      <c r="A932" s="18"/>
      <c r="B932" s="18"/>
      <c r="C932" s="19"/>
      <c r="D932" s="19"/>
    </row>
    <row r="933" spans="1:4" ht="13.5">
      <c r="A933" s="18"/>
      <c r="B933" s="18"/>
      <c r="C933" s="19"/>
      <c r="D933" s="19"/>
    </row>
    <row r="934" spans="1:4" ht="13.5">
      <c r="A934" s="18"/>
      <c r="B934" s="18"/>
      <c r="C934" s="19"/>
      <c r="D934" s="19"/>
    </row>
    <row r="935" spans="1:4" ht="13.5">
      <c r="A935" s="18"/>
      <c r="B935" s="18"/>
      <c r="C935" s="19"/>
      <c r="D935" s="19"/>
    </row>
    <row r="936" spans="1:4" ht="13.5">
      <c r="A936" s="18"/>
      <c r="B936" s="18"/>
      <c r="C936" s="19"/>
      <c r="D936" s="19"/>
    </row>
    <row r="937" spans="1:4" ht="13.5">
      <c r="A937" s="18"/>
      <c r="B937" s="18"/>
      <c r="C937" s="19"/>
      <c r="D937" s="19"/>
    </row>
    <row r="938" spans="1:4" ht="13.5">
      <c r="A938" s="18"/>
      <c r="B938" s="18"/>
      <c r="C938" s="19"/>
      <c r="D938" s="19"/>
    </row>
    <row r="939" spans="1:4" ht="13.5">
      <c r="A939" s="18"/>
      <c r="B939" s="18"/>
      <c r="C939" s="19"/>
      <c r="D939" s="19"/>
    </row>
    <row r="940" spans="1:4" ht="13.5">
      <c r="A940" s="18"/>
      <c r="B940" s="18"/>
      <c r="C940" s="19"/>
      <c r="D940" s="19"/>
    </row>
    <row r="941" spans="1:4" ht="13.5">
      <c r="A941" s="18"/>
      <c r="B941" s="18"/>
      <c r="C941" s="19"/>
      <c r="D941" s="19"/>
    </row>
    <row r="942" spans="1:4" ht="13.5">
      <c r="A942" s="18"/>
      <c r="B942" s="18"/>
      <c r="C942" s="19"/>
      <c r="D942" s="19"/>
    </row>
    <row r="943" spans="1:4" ht="13.5">
      <c r="A943" s="18"/>
      <c r="B943" s="18"/>
      <c r="C943" s="19"/>
      <c r="D943" s="19"/>
    </row>
    <row r="944" spans="1:4" ht="13.5">
      <c r="A944" s="18"/>
      <c r="B944" s="18"/>
      <c r="C944" s="19"/>
      <c r="D944" s="19"/>
    </row>
    <row r="945" spans="1:4" ht="13.5">
      <c r="A945" s="18"/>
      <c r="B945" s="18"/>
      <c r="C945" s="19"/>
      <c r="D945" s="19"/>
    </row>
    <row r="946" spans="1:4" ht="13.5">
      <c r="A946" s="18"/>
      <c r="B946" s="18"/>
      <c r="C946" s="19"/>
      <c r="D946" s="19"/>
    </row>
    <row r="947" spans="1:4" ht="13.5">
      <c r="A947" s="18"/>
      <c r="B947" s="18"/>
      <c r="C947" s="19"/>
      <c r="D947" s="19"/>
    </row>
    <row r="948" spans="1:4" ht="13.5">
      <c r="A948" s="18"/>
      <c r="B948" s="18"/>
      <c r="C948" s="19"/>
      <c r="D948" s="19"/>
    </row>
    <row r="949" spans="1:4" ht="13.5">
      <c r="A949" s="18"/>
      <c r="B949" s="18"/>
      <c r="C949" s="19"/>
      <c r="D949" s="19"/>
    </row>
    <row r="950" spans="1:4" ht="13.5">
      <c r="A950" s="18"/>
      <c r="B950" s="18"/>
      <c r="C950" s="19"/>
      <c r="D950" s="19"/>
    </row>
    <row r="951" spans="1:4" ht="13.5">
      <c r="A951" s="18"/>
      <c r="B951" s="18"/>
      <c r="C951" s="19"/>
      <c r="D951" s="19"/>
    </row>
    <row r="952" spans="1:4" ht="13.5">
      <c r="A952" s="18"/>
      <c r="B952" s="18"/>
      <c r="C952" s="19"/>
      <c r="D952" s="19"/>
    </row>
    <row r="953" spans="1:4" ht="13.5">
      <c r="A953" s="18"/>
      <c r="B953" s="18"/>
      <c r="C953" s="19"/>
      <c r="D953" s="19"/>
    </row>
    <row r="954" spans="1:4" ht="13.5">
      <c r="A954" s="18"/>
      <c r="B954" s="18"/>
      <c r="C954" s="19"/>
      <c r="D954" s="19"/>
    </row>
    <row r="955" spans="1:4" ht="13.5">
      <c r="A955" s="18"/>
      <c r="B955" s="18"/>
      <c r="C955" s="19"/>
      <c r="D955" s="19"/>
    </row>
    <row r="956" spans="1:4" ht="13.5">
      <c r="A956" s="18"/>
      <c r="B956" s="18"/>
      <c r="C956" s="19"/>
      <c r="D956" s="19"/>
    </row>
    <row r="957" spans="1:4" ht="13.5">
      <c r="A957" s="18"/>
      <c r="B957" s="18"/>
      <c r="C957" s="19"/>
      <c r="D957" s="19"/>
    </row>
    <row r="958" spans="1:4" ht="13.5">
      <c r="A958" s="18"/>
      <c r="B958" s="18"/>
      <c r="C958" s="19"/>
      <c r="D958" s="19"/>
    </row>
    <row r="959" spans="1:4" ht="13.5">
      <c r="A959" s="18"/>
      <c r="B959" s="18"/>
      <c r="C959" s="19"/>
      <c r="D959" s="19"/>
    </row>
    <row r="960" spans="1:4" ht="13.5">
      <c r="A960" s="18"/>
      <c r="B960" s="18"/>
      <c r="C960" s="19"/>
      <c r="D960" s="19"/>
    </row>
    <row r="961" spans="1:4" ht="13.5">
      <c r="A961" s="18"/>
      <c r="B961" s="18"/>
      <c r="C961" s="19"/>
      <c r="D961" s="19"/>
    </row>
    <row r="962" spans="1:4" ht="13.5">
      <c r="A962" s="18"/>
      <c r="B962" s="18"/>
      <c r="C962" s="19"/>
      <c r="D962" s="19"/>
    </row>
    <row r="963" spans="1:4" ht="13.5">
      <c r="A963" s="18"/>
      <c r="B963" s="18"/>
      <c r="C963" s="19"/>
      <c r="D963" s="19"/>
    </row>
    <row r="964" spans="1:4" ht="13.5">
      <c r="A964" s="18"/>
      <c r="B964" s="18"/>
      <c r="C964" s="19"/>
      <c r="D964" s="19"/>
    </row>
    <row r="965" spans="1:4" ht="13.5">
      <c r="A965" s="18"/>
      <c r="B965" s="18"/>
      <c r="C965" s="19"/>
      <c r="D965" s="19"/>
    </row>
    <row r="966" spans="1:4" ht="13.5">
      <c r="A966" s="18"/>
      <c r="B966" s="18"/>
      <c r="C966" s="19"/>
      <c r="D966" s="19"/>
    </row>
    <row r="967" spans="1:4" ht="13.5">
      <c r="A967" s="18"/>
      <c r="B967" s="18"/>
      <c r="C967" s="19"/>
      <c r="D967" s="19"/>
    </row>
    <row r="968" spans="1:4" ht="13.5">
      <c r="A968" s="18"/>
      <c r="B968" s="18"/>
      <c r="C968" s="19"/>
      <c r="D968" s="19"/>
    </row>
    <row r="969" spans="1:4" ht="13.5">
      <c r="A969" s="18"/>
      <c r="B969" s="18"/>
      <c r="C969" s="19"/>
      <c r="D969" s="19"/>
    </row>
    <row r="970" spans="1:4" ht="13.5">
      <c r="A970" s="18"/>
      <c r="B970" s="18"/>
      <c r="C970" s="19"/>
      <c r="D970" s="19"/>
    </row>
    <row r="971" spans="1:4" ht="13.5">
      <c r="A971" s="18"/>
      <c r="B971" s="18"/>
      <c r="C971" s="19"/>
      <c r="D971" s="19"/>
    </row>
    <row r="972" spans="1:4" ht="13.5">
      <c r="A972" s="18"/>
      <c r="B972" s="18"/>
      <c r="C972" s="19"/>
      <c r="D972" s="19"/>
    </row>
    <row r="973" spans="1:4" ht="13.5">
      <c r="A973" s="18"/>
      <c r="B973" s="18"/>
      <c r="C973" s="19"/>
      <c r="D973" s="19"/>
    </row>
    <row r="974" spans="1:4" ht="13.5">
      <c r="A974" s="18"/>
      <c r="B974" s="18"/>
      <c r="C974" s="19"/>
      <c r="D974" s="19"/>
    </row>
    <row r="975" spans="1:4" ht="13.5">
      <c r="A975" s="18"/>
      <c r="B975" s="18"/>
      <c r="C975" s="19"/>
      <c r="D975" s="19"/>
    </row>
    <row r="976" spans="1:4" ht="13.5">
      <c r="A976" s="18"/>
      <c r="B976" s="18"/>
      <c r="C976" s="19"/>
      <c r="D976" s="19"/>
    </row>
    <row r="977" spans="1:4" ht="13.5">
      <c r="A977" s="18"/>
      <c r="B977" s="18"/>
      <c r="C977" s="19"/>
      <c r="D977" s="19"/>
    </row>
    <row r="978" spans="1:4" ht="13.5">
      <c r="A978" s="18"/>
      <c r="B978" s="18"/>
      <c r="C978" s="19"/>
      <c r="D978" s="19"/>
    </row>
    <row r="979" spans="1:4" ht="13.5">
      <c r="A979" s="18"/>
      <c r="B979" s="18"/>
      <c r="C979" s="19"/>
      <c r="D979" s="19"/>
    </row>
    <row r="980" spans="1:4" ht="13.5">
      <c r="A980" s="18"/>
      <c r="B980" s="18"/>
      <c r="C980" s="19"/>
      <c r="D980" s="19"/>
    </row>
    <row r="981" spans="1:4" ht="13.5">
      <c r="A981" s="18"/>
      <c r="B981" s="18"/>
      <c r="C981" s="19"/>
      <c r="D981" s="19"/>
    </row>
    <row r="982" spans="1:4" ht="13.5">
      <c r="A982" s="18"/>
      <c r="B982" s="18"/>
      <c r="C982" s="19"/>
      <c r="D982" s="19"/>
    </row>
    <row r="983" spans="1:4" ht="13.5">
      <c r="A983" s="18"/>
      <c r="B983" s="18"/>
      <c r="C983" s="19"/>
      <c r="D983" s="19"/>
    </row>
    <row r="984" spans="1:4" ht="13.5">
      <c r="A984" s="18"/>
      <c r="B984" s="18"/>
      <c r="C984" s="19"/>
      <c r="D984" s="19"/>
    </row>
    <row r="985" spans="1:4" ht="13.5">
      <c r="A985" s="18"/>
      <c r="B985" s="18"/>
      <c r="C985" s="19"/>
      <c r="D985" s="19"/>
    </row>
    <row r="986" spans="1:4" ht="13.5">
      <c r="A986" s="18"/>
      <c r="B986" s="18"/>
      <c r="C986" s="19"/>
      <c r="D986" s="19"/>
    </row>
    <row r="987" spans="1:4" ht="13.5">
      <c r="A987" s="18"/>
      <c r="B987" s="18"/>
      <c r="C987" s="19"/>
      <c r="D987" s="19"/>
    </row>
    <row r="988" spans="1:4" ht="13.5">
      <c r="A988" s="18"/>
      <c r="B988" s="18"/>
      <c r="C988" s="19"/>
      <c r="D988" s="19"/>
    </row>
    <row r="989" spans="1:4" ht="13.5">
      <c r="A989" s="18"/>
      <c r="B989" s="18"/>
      <c r="C989" s="19"/>
      <c r="D989" s="19"/>
    </row>
    <row r="990" spans="1:4" ht="13.5">
      <c r="A990" s="18"/>
      <c r="B990" s="18"/>
      <c r="C990" s="19"/>
      <c r="D990" s="19"/>
    </row>
    <row r="991" spans="1:4" ht="13.5">
      <c r="A991" s="18"/>
      <c r="B991" s="18"/>
      <c r="C991" s="19"/>
      <c r="D991" s="19"/>
    </row>
    <row r="992" spans="1:4" ht="13.5">
      <c r="A992" s="18"/>
      <c r="B992" s="18"/>
      <c r="C992" s="19"/>
      <c r="D992" s="19"/>
    </row>
    <row r="993" spans="1:4" ht="13.5">
      <c r="A993" s="18"/>
      <c r="B993" s="18"/>
      <c r="C993" s="19"/>
      <c r="D993" s="19"/>
    </row>
    <row r="994" spans="1:4" ht="13.5">
      <c r="A994" s="18"/>
      <c r="B994" s="18"/>
      <c r="C994" s="19"/>
      <c r="D994" s="19"/>
    </row>
    <row r="995" spans="1:4" ht="13.5">
      <c r="A995" s="18"/>
      <c r="B995" s="18"/>
      <c r="C995" s="19"/>
      <c r="D995" s="19"/>
    </row>
    <row r="996" spans="1:4" ht="13.5">
      <c r="A996" s="18"/>
      <c r="B996" s="18"/>
      <c r="C996" s="19"/>
      <c r="D996" s="19"/>
    </row>
    <row r="997" spans="1:4" ht="13.5">
      <c r="A997" s="18"/>
      <c r="B997" s="18"/>
      <c r="C997" s="19"/>
      <c r="D997" s="19"/>
    </row>
    <row r="998" spans="1:4" ht="13.5">
      <c r="A998" s="18"/>
      <c r="B998" s="18"/>
      <c r="C998" s="19"/>
      <c r="D998" s="19"/>
    </row>
    <row r="999" spans="1:4" ht="13.5">
      <c r="A999" s="18"/>
      <c r="B999" s="18"/>
      <c r="C999" s="19"/>
      <c r="D999" s="19"/>
    </row>
    <row r="1000" spans="1:4" ht="13.5">
      <c r="A1000" s="18"/>
      <c r="B1000" s="18"/>
      <c r="C1000" s="19"/>
      <c r="D1000" s="19"/>
    </row>
    <row r="1001" spans="1:4" ht="13.5">
      <c r="A1001" s="18"/>
      <c r="B1001" s="18"/>
      <c r="C1001" s="19"/>
      <c r="D1001" s="19"/>
    </row>
    <row r="1002" spans="1:4" ht="13.5">
      <c r="A1002" s="18"/>
      <c r="B1002" s="18"/>
      <c r="C1002" s="19"/>
      <c r="D1002" s="19"/>
    </row>
    <row r="1003" spans="1:4" ht="13.5">
      <c r="A1003" s="18"/>
      <c r="B1003" s="18"/>
      <c r="C1003" s="19"/>
      <c r="D1003" s="19"/>
    </row>
    <row r="1004" spans="1:4" ht="13.5">
      <c r="A1004" s="18"/>
      <c r="B1004" s="18"/>
      <c r="C1004" s="19"/>
      <c r="D1004" s="19"/>
    </row>
    <row r="1005" spans="1:4" ht="13.5">
      <c r="A1005" s="18"/>
      <c r="B1005" s="18"/>
      <c r="C1005" s="19"/>
      <c r="D1005" s="19"/>
    </row>
    <row r="1006" spans="1:4" ht="13.5">
      <c r="A1006" s="18"/>
      <c r="B1006" s="18"/>
      <c r="C1006" s="19"/>
      <c r="D1006" s="19"/>
    </row>
    <row r="1007" spans="1:4" ht="13.5">
      <c r="A1007" s="18"/>
      <c r="B1007" s="18"/>
      <c r="C1007" s="19"/>
      <c r="D1007" s="19"/>
    </row>
    <row r="1008" spans="1:4" ht="13.5">
      <c r="A1008" s="18"/>
      <c r="B1008" s="18"/>
      <c r="C1008" s="19"/>
      <c r="D1008" s="19"/>
    </row>
    <row r="1009" spans="1:4" ht="13.5">
      <c r="A1009" s="18"/>
      <c r="B1009" s="18"/>
      <c r="C1009" s="19"/>
      <c r="D1009" s="19"/>
    </row>
    <row r="1010" spans="1:4" ht="13.5">
      <c r="A1010" s="18"/>
      <c r="B1010" s="18"/>
      <c r="C1010" s="19"/>
      <c r="D1010" s="19"/>
    </row>
    <row r="1011" spans="1:4" ht="13.5">
      <c r="A1011" s="18"/>
      <c r="B1011" s="18"/>
      <c r="C1011" s="19"/>
      <c r="D1011" s="19"/>
    </row>
    <row r="1012" spans="1:4" ht="13.5">
      <c r="A1012" s="18"/>
      <c r="B1012" s="18"/>
      <c r="C1012" s="19"/>
      <c r="D1012" s="19"/>
    </row>
    <row r="1013" spans="1:4" ht="13.5">
      <c r="A1013" s="18"/>
      <c r="B1013" s="18"/>
      <c r="C1013" s="19"/>
      <c r="D1013" s="19"/>
    </row>
    <row r="1014" spans="1:4" ht="13.5">
      <c r="A1014" s="18"/>
      <c r="B1014" s="18"/>
      <c r="C1014" s="19"/>
      <c r="D1014" s="19"/>
    </row>
    <row r="1015" spans="1:4" ht="13.5">
      <c r="A1015" s="18"/>
      <c r="B1015" s="18"/>
      <c r="C1015" s="19"/>
      <c r="D1015" s="19"/>
    </row>
    <row r="1016" spans="1:4" ht="13.5">
      <c r="A1016" s="18"/>
      <c r="B1016" s="18"/>
      <c r="C1016" s="19"/>
      <c r="D1016" s="19"/>
    </row>
    <row r="1017" spans="1:4" ht="13.5">
      <c r="A1017" s="18"/>
      <c r="B1017" s="18"/>
      <c r="C1017" s="19"/>
      <c r="D1017" s="19"/>
    </row>
    <row r="1018" spans="1:4" ht="13.5">
      <c r="A1018" s="18"/>
      <c r="B1018" s="18"/>
      <c r="C1018" s="19"/>
      <c r="D1018" s="19"/>
    </row>
    <row r="1019" spans="1:4" ht="13.5">
      <c r="A1019" s="18"/>
      <c r="B1019" s="18"/>
      <c r="C1019" s="19"/>
      <c r="D1019" s="19"/>
    </row>
    <row r="1020" spans="1:4" ht="13.5">
      <c r="A1020" s="18"/>
      <c r="B1020" s="18"/>
      <c r="C1020" s="19"/>
      <c r="D1020" s="19"/>
    </row>
    <row r="1021" spans="1:4" ht="13.5">
      <c r="A1021" s="18"/>
      <c r="B1021" s="18"/>
      <c r="C1021" s="19"/>
      <c r="D1021" s="19"/>
    </row>
    <row r="1022" spans="1:4" ht="13.5">
      <c r="A1022" s="18"/>
      <c r="B1022" s="18"/>
      <c r="C1022" s="19"/>
      <c r="D1022" s="19"/>
    </row>
    <row r="1023" spans="1:4" ht="13.5">
      <c r="A1023" s="18"/>
      <c r="B1023" s="18"/>
      <c r="C1023" s="19"/>
      <c r="D1023" s="19"/>
    </row>
    <row r="1024" spans="1:4" ht="13.5">
      <c r="A1024" s="18"/>
      <c r="B1024" s="18"/>
      <c r="C1024" s="19"/>
      <c r="D1024" s="19"/>
    </row>
    <row r="1025" spans="1:4" ht="13.5">
      <c r="A1025" s="18"/>
      <c r="B1025" s="18"/>
      <c r="C1025" s="19"/>
      <c r="D1025" s="19"/>
    </row>
    <row r="1026" spans="1:4" ht="13.5">
      <c r="A1026" s="18"/>
      <c r="B1026" s="18"/>
      <c r="C1026" s="19"/>
      <c r="D1026" s="19"/>
    </row>
    <row r="1027" spans="1:4" ht="13.5">
      <c r="A1027" s="18"/>
      <c r="B1027" s="18"/>
      <c r="C1027" s="19"/>
      <c r="D1027" s="19"/>
    </row>
    <row r="1028" spans="1:4" ht="13.5">
      <c r="A1028" s="18"/>
      <c r="B1028" s="18"/>
      <c r="C1028" s="19"/>
      <c r="D1028" s="19"/>
    </row>
    <row r="1029" spans="1:4" ht="13.5">
      <c r="A1029" s="18"/>
      <c r="B1029" s="18"/>
      <c r="C1029" s="19"/>
      <c r="D1029" s="19"/>
    </row>
    <row r="1030" spans="1:4" ht="13.5">
      <c r="A1030" s="18"/>
      <c r="B1030" s="18"/>
      <c r="C1030" s="19"/>
      <c r="D1030" s="19"/>
    </row>
    <row r="1031" spans="1:4" ht="13.5">
      <c r="A1031" s="18"/>
      <c r="B1031" s="18"/>
      <c r="C1031" s="19"/>
      <c r="D1031" s="19"/>
    </row>
    <row r="1032" spans="1:4" ht="13.5">
      <c r="A1032" s="18"/>
      <c r="B1032" s="18"/>
      <c r="C1032" s="19"/>
      <c r="D1032" s="19"/>
    </row>
    <row r="1033" spans="1:4" ht="13.5">
      <c r="A1033" s="18"/>
      <c r="B1033" s="18"/>
      <c r="C1033" s="19"/>
      <c r="D1033" s="19"/>
    </row>
    <row r="1034" spans="1:4" ht="13.5">
      <c r="A1034" s="18"/>
      <c r="B1034" s="18"/>
      <c r="C1034" s="19"/>
      <c r="D1034" s="19"/>
    </row>
    <row r="1035" spans="1:4" ht="13.5">
      <c r="A1035" s="18"/>
      <c r="B1035" s="18"/>
      <c r="C1035" s="19"/>
      <c r="D1035" s="19"/>
    </row>
    <row r="1036" spans="1:4" ht="13.5">
      <c r="A1036" s="18"/>
      <c r="B1036" s="18"/>
      <c r="C1036" s="19"/>
      <c r="D1036" s="19"/>
    </row>
    <row r="1037" spans="1:4" ht="13.5">
      <c r="A1037" s="18"/>
      <c r="B1037" s="18"/>
      <c r="C1037" s="19"/>
      <c r="D1037" s="19"/>
    </row>
    <row r="1038" spans="1:4" ht="13.5">
      <c r="A1038" s="18"/>
      <c r="B1038" s="18"/>
      <c r="C1038" s="19"/>
      <c r="D1038" s="19"/>
    </row>
    <row r="1039" spans="1:4" ht="13.5">
      <c r="A1039" s="18"/>
      <c r="B1039" s="18"/>
      <c r="C1039" s="19"/>
      <c r="D1039" s="19"/>
    </row>
    <row r="1040" spans="1:4" ht="13.5">
      <c r="A1040" s="18"/>
      <c r="B1040" s="18"/>
      <c r="C1040" s="19"/>
      <c r="D1040" s="19"/>
    </row>
    <row r="1041" spans="1:4" ht="13.5">
      <c r="A1041" s="18"/>
      <c r="B1041" s="18"/>
      <c r="C1041" s="19"/>
      <c r="D1041" s="19"/>
    </row>
    <row r="1042" spans="1:4" ht="13.5">
      <c r="A1042" s="18"/>
      <c r="B1042" s="18"/>
      <c r="C1042" s="19"/>
      <c r="D1042" s="19"/>
    </row>
    <row r="1043" spans="1:4" ht="13.5">
      <c r="A1043" s="18"/>
      <c r="B1043" s="18"/>
      <c r="C1043" s="19"/>
      <c r="D1043" s="19"/>
    </row>
    <row r="1044" spans="1:4" ht="13.5">
      <c r="A1044" s="18"/>
      <c r="B1044" s="18"/>
      <c r="C1044" s="19"/>
      <c r="D1044" s="19"/>
    </row>
    <row r="1045" spans="1:4" ht="13.5">
      <c r="A1045" s="18"/>
      <c r="B1045" s="18"/>
      <c r="C1045" s="19"/>
      <c r="D1045" s="19"/>
    </row>
    <row r="1046" spans="1:4" ht="13.5">
      <c r="A1046" s="18"/>
      <c r="B1046" s="18"/>
      <c r="C1046" s="19"/>
      <c r="D1046" s="19"/>
    </row>
    <row r="1047" spans="1:4" ht="13.5">
      <c r="A1047" s="18"/>
      <c r="B1047" s="18"/>
      <c r="C1047" s="19"/>
      <c r="D1047" s="19"/>
    </row>
    <row r="1048" spans="1:4" ht="13.5">
      <c r="A1048" s="18"/>
      <c r="B1048" s="18"/>
      <c r="C1048" s="19"/>
      <c r="D1048" s="19"/>
    </row>
    <row r="1049" spans="1:4" ht="13.5">
      <c r="A1049" s="18"/>
      <c r="B1049" s="18"/>
      <c r="C1049" s="19"/>
      <c r="D1049" s="19"/>
    </row>
    <row r="1050" spans="1:4" ht="13.5">
      <c r="A1050" s="18"/>
      <c r="B1050" s="18"/>
      <c r="C1050" s="19"/>
      <c r="D1050" s="19"/>
    </row>
    <row r="1051" spans="1:4" ht="13.5">
      <c r="A1051" s="18"/>
      <c r="B1051" s="18"/>
      <c r="C1051" s="19"/>
      <c r="D1051" s="19"/>
    </row>
    <row r="1052" spans="1:4" ht="13.5">
      <c r="A1052" s="18"/>
      <c r="B1052" s="18"/>
      <c r="C1052" s="19"/>
      <c r="D1052" s="19"/>
    </row>
    <row r="1053" spans="1:4" ht="13.5">
      <c r="A1053" s="18"/>
      <c r="B1053" s="18"/>
      <c r="C1053" s="19"/>
      <c r="D1053" s="19"/>
    </row>
    <row r="1054" spans="1:4" ht="13.5">
      <c r="A1054" s="18"/>
      <c r="B1054" s="18"/>
      <c r="C1054" s="19"/>
      <c r="D1054" s="19"/>
    </row>
    <row r="1055" spans="1:4" ht="13.5">
      <c r="A1055" s="18"/>
      <c r="B1055" s="18"/>
      <c r="C1055" s="19"/>
      <c r="D1055" s="19"/>
    </row>
    <row r="1056" spans="1:4" ht="13.5">
      <c r="A1056" s="18"/>
      <c r="B1056" s="18"/>
      <c r="C1056" s="19"/>
      <c r="D1056" s="19"/>
    </row>
    <row r="1057" spans="1:4" ht="13.5">
      <c r="A1057" s="18"/>
      <c r="B1057" s="18"/>
      <c r="C1057" s="19"/>
      <c r="D1057" s="19"/>
    </row>
    <row r="1058" spans="1:4" ht="13.5">
      <c r="A1058" s="18"/>
      <c r="B1058" s="18"/>
      <c r="C1058" s="19"/>
      <c r="D1058" s="19"/>
    </row>
    <row r="1059" spans="1:4" ht="13.5">
      <c r="A1059" s="18"/>
      <c r="B1059" s="18"/>
      <c r="C1059" s="19"/>
      <c r="D1059" s="19"/>
    </row>
    <row r="1060" spans="1:4" ht="13.5">
      <c r="A1060" s="18"/>
      <c r="B1060" s="18"/>
      <c r="C1060" s="19"/>
      <c r="D1060" s="19"/>
    </row>
    <row r="1061" spans="1:4" ht="13.5">
      <c r="A1061" s="18"/>
      <c r="B1061" s="18"/>
      <c r="C1061" s="19"/>
      <c r="D1061" s="19"/>
    </row>
    <row r="1062" spans="1:4" ht="13.5">
      <c r="A1062" s="18"/>
      <c r="B1062" s="18"/>
      <c r="C1062" s="19"/>
      <c r="D1062" s="19"/>
    </row>
    <row r="1063" spans="1:4" ht="13.5">
      <c r="A1063" s="18"/>
      <c r="B1063" s="18"/>
      <c r="C1063" s="19"/>
      <c r="D1063" s="19"/>
    </row>
    <row r="1064" spans="1:4" ht="13.5">
      <c r="A1064" s="18"/>
      <c r="B1064" s="18"/>
      <c r="C1064" s="19"/>
      <c r="D1064" s="19"/>
    </row>
    <row r="1065" spans="1:4" ht="13.5">
      <c r="A1065" s="18"/>
      <c r="B1065" s="18"/>
      <c r="C1065" s="19"/>
      <c r="D1065" s="19"/>
    </row>
    <row r="1066" spans="1:4" ht="13.5">
      <c r="A1066" s="18"/>
      <c r="B1066" s="18"/>
      <c r="C1066" s="19"/>
      <c r="D1066" s="19"/>
    </row>
    <row r="1067" spans="1:4" ht="13.5">
      <c r="A1067" s="18"/>
      <c r="B1067" s="18"/>
      <c r="C1067" s="19"/>
      <c r="D1067" s="19"/>
    </row>
    <row r="1068" spans="1:4" ht="13.5">
      <c r="A1068" s="18"/>
      <c r="B1068" s="18"/>
      <c r="C1068" s="19"/>
      <c r="D1068" s="19"/>
    </row>
    <row r="1069" spans="1:4" ht="13.5">
      <c r="A1069" s="18"/>
      <c r="B1069" s="18"/>
      <c r="C1069" s="19"/>
      <c r="D1069" s="19"/>
    </row>
    <row r="1070" spans="1:4" ht="13.5">
      <c r="A1070" s="18"/>
      <c r="B1070" s="18"/>
      <c r="C1070" s="19"/>
      <c r="D1070" s="19"/>
    </row>
    <row r="1071" spans="1:4" ht="13.5">
      <c r="A1071" s="18"/>
      <c r="B1071" s="18"/>
      <c r="C1071" s="19"/>
      <c r="D1071" s="19"/>
    </row>
    <row r="1072" spans="1:4" ht="13.5">
      <c r="A1072" s="18"/>
      <c r="B1072" s="18"/>
      <c r="C1072" s="19"/>
      <c r="D1072" s="19"/>
    </row>
    <row r="1073" spans="1:4" ht="13.5">
      <c r="A1073" s="18"/>
      <c r="B1073" s="18"/>
      <c r="C1073" s="19"/>
      <c r="D1073" s="19"/>
    </row>
    <row r="1074" spans="1:4" ht="13.5">
      <c r="A1074" s="18"/>
      <c r="B1074" s="18"/>
      <c r="C1074" s="19"/>
      <c r="D1074" s="19"/>
    </row>
    <row r="1075" spans="1:4" ht="13.5">
      <c r="A1075" s="18"/>
      <c r="B1075" s="18"/>
      <c r="C1075" s="19"/>
      <c r="D1075" s="19"/>
    </row>
    <row r="1076" spans="1:4" ht="13.5">
      <c r="A1076" s="18"/>
      <c r="B1076" s="18"/>
      <c r="C1076" s="19"/>
      <c r="D1076" s="19"/>
    </row>
    <row r="1077" spans="1:4" ht="13.5">
      <c r="A1077" s="18"/>
      <c r="B1077" s="18"/>
      <c r="C1077" s="19"/>
      <c r="D1077" s="19"/>
    </row>
    <row r="1078" spans="1:4" ht="13.5">
      <c r="A1078" s="18"/>
      <c r="B1078" s="18"/>
      <c r="C1078" s="19"/>
      <c r="D1078" s="19"/>
    </row>
    <row r="1079" spans="1:4" ht="13.5">
      <c r="A1079" s="18"/>
      <c r="B1079" s="18"/>
      <c r="C1079" s="19"/>
      <c r="D1079" s="19"/>
    </row>
    <row r="1080" spans="1:4" ht="13.5">
      <c r="A1080" s="18"/>
      <c r="B1080" s="18"/>
      <c r="C1080" s="19"/>
      <c r="D1080" s="19"/>
    </row>
    <row r="1081" spans="1:4" ht="13.5">
      <c r="A1081" s="18"/>
      <c r="B1081" s="18"/>
      <c r="C1081" s="19"/>
      <c r="D1081" s="19"/>
    </row>
    <row r="1082" spans="1:4" ht="13.5">
      <c r="A1082" s="18"/>
      <c r="B1082" s="18"/>
      <c r="C1082" s="19"/>
      <c r="D1082" s="19"/>
    </row>
  </sheetData>
  <sheetProtection/>
  <mergeCells count="34">
    <mergeCell ref="F673:G678"/>
    <mergeCell ref="E323:G331"/>
    <mergeCell ref="F373:H373"/>
    <mergeCell ref="F374:H374"/>
    <mergeCell ref="F652:G660"/>
    <mergeCell ref="F664:G669"/>
    <mergeCell ref="F376:H376"/>
    <mergeCell ref="F379:H379"/>
    <mergeCell ref="F476:G482"/>
    <mergeCell ref="E392:G403"/>
    <mergeCell ref="E405:F405"/>
    <mergeCell ref="E406:F406"/>
    <mergeCell ref="F380:H380"/>
    <mergeCell ref="F382:I382"/>
    <mergeCell ref="F386:I386"/>
    <mergeCell ref="F385:I385"/>
    <mergeCell ref="F253:H267"/>
    <mergeCell ref="H57:I57"/>
    <mergeCell ref="G142:H142"/>
    <mergeCell ref="F160:H167"/>
    <mergeCell ref="F213:G224"/>
    <mergeCell ref="F235:H242"/>
    <mergeCell ref="F519:G526"/>
    <mergeCell ref="F530:G541"/>
    <mergeCell ref="F547:G552"/>
    <mergeCell ref="F489:G495"/>
    <mergeCell ref="F499:G504"/>
    <mergeCell ref="F507:G513"/>
    <mergeCell ref="F604:G609"/>
    <mergeCell ref="F555:G560"/>
    <mergeCell ref="F564:G571"/>
    <mergeCell ref="F580:G585"/>
    <mergeCell ref="F589:G592"/>
    <mergeCell ref="F596:G60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P22"/>
  <sheetViews>
    <sheetView zoomScale="160" zoomScaleNormal="160" zoomScalePageLayoutView="0" workbookViewId="0" topLeftCell="A1">
      <selection activeCell="A20" sqref="A20"/>
    </sheetView>
  </sheetViews>
  <sheetFormatPr defaultColWidth="9.140625" defaultRowHeight="15"/>
  <cols>
    <col min="6" max="6" width="31.421875" style="0" customWidth="1"/>
  </cols>
  <sheetData>
    <row r="3" spans="2:11" ht="14.25">
      <c r="B3" s="292" t="s">
        <v>280</v>
      </c>
      <c r="C3" s="292"/>
      <c r="D3" s="292"/>
      <c r="E3" s="292"/>
      <c r="H3" s="292" t="s">
        <v>281</v>
      </c>
      <c r="I3" s="292"/>
      <c r="J3" s="292"/>
      <c r="K3" s="292"/>
    </row>
    <row r="4" spans="2:11" ht="14.25">
      <c r="B4" s="293" t="s">
        <v>282</v>
      </c>
      <c r="C4" s="294"/>
      <c r="D4" s="295" t="s">
        <v>283</v>
      </c>
      <c r="E4" s="293"/>
      <c r="H4" s="293" t="s">
        <v>284</v>
      </c>
      <c r="I4" s="294"/>
      <c r="J4" s="295" t="s">
        <v>285</v>
      </c>
      <c r="K4" s="293"/>
    </row>
    <row r="5" spans="1:12" ht="14.25">
      <c r="A5" t="s">
        <v>287</v>
      </c>
      <c r="C5" s="78">
        <v>50000</v>
      </c>
      <c r="D5" s="77">
        <v>10000</v>
      </c>
      <c r="F5" t="s">
        <v>294</v>
      </c>
      <c r="G5" t="s">
        <v>289</v>
      </c>
      <c r="I5" s="78">
        <v>5000</v>
      </c>
      <c r="J5">
        <v>10000</v>
      </c>
      <c r="L5" t="s">
        <v>288</v>
      </c>
    </row>
    <row r="6" spans="1:16" ht="14.25">
      <c r="A6" t="s">
        <v>286</v>
      </c>
      <c r="C6" s="78">
        <v>83000</v>
      </c>
      <c r="D6" s="77">
        <v>18000</v>
      </c>
      <c r="F6" t="s">
        <v>295</v>
      </c>
      <c r="G6" t="s">
        <v>292</v>
      </c>
      <c r="I6" s="78">
        <v>81000</v>
      </c>
      <c r="J6" s="77">
        <v>5000</v>
      </c>
      <c r="L6" t="s">
        <v>290</v>
      </c>
      <c r="P6" s="77"/>
    </row>
    <row r="7" spans="1:16" ht="14.25">
      <c r="A7" t="s">
        <v>14</v>
      </c>
      <c r="C7" s="78">
        <v>230000</v>
      </c>
      <c r="D7" s="77">
        <v>250000</v>
      </c>
      <c r="F7" t="s">
        <v>298</v>
      </c>
      <c r="G7" t="s">
        <v>296</v>
      </c>
      <c r="I7" s="78">
        <v>13000</v>
      </c>
      <c r="J7" s="77">
        <v>97500</v>
      </c>
      <c r="L7" t="s">
        <v>291</v>
      </c>
      <c r="P7" s="77"/>
    </row>
    <row r="8" spans="1:16" ht="14.25">
      <c r="A8" t="s">
        <v>297</v>
      </c>
      <c r="C8" s="78">
        <v>25000</v>
      </c>
      <c r="D8" s="77">
        <v>110000</v>
      </c>
      <c r="F8" t="s">
        <v>299</v>
      </c>
      <c r="G8" t="s">
        <v>246</v>
      </c>
      <c r="I8" s="78">
        <v>15000</v>
      </c>
      <c r="J8" s="77">
        <v>1500</v>
      </c>
      <c r="L8" t="s">
        <v>293</v>
      </c>
      <c r="P8" s="77"/>
    </row>
    <row r="9" spans="3:16" ht="14.25">
      <c r="C9" s="74"/>
      <c r="I9" s="74"/>
      <c r="P9" s="77"/>
    </row>
    <row r="10" spans="3:16" ht="14.25">
      <c r="C10" s="74"/>
      <c r="I10" s="74"/>
      <c r="P10" s="77"/>
    </row>
    <row r="11" spans="3:16" ht="14.25">
      <c r="C11" s="74"/>
      <c r="I11" s="74"/>
      <c r="P11" s="77"/>
    </row>
    <row r="12" spans="3:16" ht="14.25">
      <c r="C12" s="74"/>
      <c r="I12" s="74"/>
      <c r="P12" s="77"/>
    </row>
    <row r="13" spans="3:16" ht="14.25">
      <c r="C13" s="74"/>
      <c r="I13" s="74"/>
      <c r="P13" s="77"/>
    </row>
    <row r="14" spans="3:16" ht="14.25">
      <c r="C14" s="74"/>
      <c r="I14" s="74"/>
      <c r="P14" s="77"/>
    </row>
    <row r="15" spans="3:16" ht="14.25">
      <c r="C15" s="74"/>
      <c r="F15" s="73"/>
      <c r="I15" s="74"/>
      <c r="P15" s="77"/>
    </row>
    <row r="16" spans="3:16" ht="14.25">
      <c r="C16" s="74"/>
      <c r="F16" s="73"/>
      <c r="I16" s="74"/>
      <c r="P16" s="77"/>
    </row>
    <row r="17" spans="3:16" ht="14.25">
      <c r="C17" s="74"/>
      <c r="I17" s="74"/>
      <c r="P17" s="77"/>
    </row>
    <row r="18" ht="14.25">
      <c r="P18" s="77"/>
    </row>
    <row r="19" ht="14.25">
      <c r="P19" s="77"/>
    </row>
    <row r="20" ht="14.25">
      <c r="P20" s="77"/>
    </row>
    <row r="21" ht="14.25">
      <c r="P21" s="77"/>
    </row>
    <row r="22" ht="14.25">
      <c r="P22" s="77"/>
    </row>
  </sheetData>
  <sheetProtection/>
  <mergeCells count="6">
    <mergeCell ref="B3:E3"/>
    <mergeCell ref="H3:K3"/>
    <mergeCell ref="B4:C4"/>
    <mergeCell ref="D4:E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P38"/>
  <sheetViews>
    <sheetView zoomScale="160" zoomScaleNormal="160" zoomScalePageLayoutView="0" workbookViewId="0" topLeftCell="A1">
      <selection activeCell="H37" sqref="H37"/>
    </sheetView>
  </sheetViews>
  <sheetFormatPr defaultColWidth="9.140625" defaultRowHeight="15"/>
  <cols>
    <col min="5" max="5" width="9.8515625" style="0" bestFit="1" customWidth="1"/>
    <col min="7" max="8" width="13.28125" style="0" bestFit="1" customWidth="1"/>
    <col min="13" max="14" width="13.28125" style="0" bestFit="1" customWidth="1"/>
  </cols>
  <sheetData>
    <row r="2" spans="2:9" ht="14.25">
      <c r="B2" s="292" t="s">
        <v>300</v>
      </c>
      <c r="C2" s="292"/>
      <c r="E2" s="292" t="s">
        <v>302</v>
      </c>
      <c r="F2" s="292"/>
      <c r="H2" s="292" t="s">
        <v>28</v>
      </c>
      <c r="I2" s="292"/>
    </row>
    <row r="3" spans="2:9" ht="14.25">
      <c r="B3" s="79">
        <v>80000</v>
      </c>
      <c r="E3" s="79">
        <v>12000</v>
      </c>
      <c r="H3" s="79"/>
      <c r="I3">
        <v>7000</v>
      </c>
    </row>
    <row r="4" spans="2:9" ht="14.25">
      <c r="B4" s="72"/>
      <c r="C4" s="71"/>
      <c r="E4" s="72"/>
      <c r="F4" s="71"/>
      <c r="H4" s="72"/>
      <c r="I4" s="71"/>
    </row>
    <row r="5" spans="2:8" ht="14.25">
      <c r="B5" s="74"/>
      <c r="C5" t="s">
        <v>301</v>
      </c>
      <c r="E5" s="74"/>
      <c r="F5" t="s">
        <v>303</v>
      </c>
      <c r="H5" s="74" t="s">
        <v>304</v>
      </c>
    </row>
    <row r="6" spans="2:8" ht="14.25">
      <c r="B6" s="74"/>
      <c r="E6" s="74"/>
      <c r="H6" s="74"/>
    </row>
    <row r="7" spans="2:8" ht="14.25">
      <c r="B7" s="74"/>
      <c r="E7" s="74"/>
      <c r="H7" s="74"/>
    </row>
    <row r="9" spans="2:16" ht="14.25">
      <c r="B9" s="292" t="s">
        <v>256</v>
      </c>
      <c r="C9" s="292"/>
      <c r="E9" s="292" t="s">
        <v>210</v>
      </c>
      <c r="F9" s="292"/>
      <c r="H9" s="292" t="s">
        <v>307</v>
      </c>
      <c r="I9" s="292"/>
      <c r="K9" s="292" t="s">
        <v>281</v>
      </c>
      <c r="L9" s="292"/>
      <c r="M9" s="292"/>
      <c r="N9" s="292"/>
      <c r="O9" s="292"/>
      <c r="P9" s="292"/>
    </row>
    <row r="10" spans="2:13" ht="14.25">
      <c r="B10" s="79">
        <v>800</v>
      </c>
      <c r="E10" s="79"/>
      <c r="F10">
        <v>110000</v>
      </c>
      <c r="H10" s="79">
        <v>8000</v>
      </c>
      <c r="M10" s="79"/>
    </row>
    <row r="11" spans="2:16" ht="14.25">
      <c r="B11" s="72"/>
      <c r="C11" s="71"/>
      <c r="E11" s="72"/>
      <c r="F11" s="71"/>
      <c r="H11" s="72"/>
      <c r="I11" s="71"/>
      <c r="K11" s="297" t="s">
        <v>300</v>
      </c>
      <c r="L11" s="297"/>
      <c r="M11" s="80">
        <v>80000</v>
      </c>
      <c r="N11" s="81">
        <v>7000</v>
      </c>
      <c r="O11" s="297" t="s">
        <v>28</v>
      </c>
      <c r="P11" s="297"/>
    </row>
    <row r="12" spans="2:16" ht="14.25">
      <c r="B12" s="74"/>
      <c r="C12" t="s">
        <v>305</v>
      </c>
      <c r="E12" s="74" t="s">
        <v>306</v>
      </c>
      <c r="H12" s="74"/>
      <c r="I12" t="s">
        <v>308</v>
      </c>
      <c r="K12" s="297" t="s">
        <v>302</v>
      </c>
      <c r="L12" s="297"/>
      <c r="M12" s="80">
        <v>12000</v>
      </c>
      <c r="N12" s="81">
        <v>110000</v>
      </c>
      <c r="O12" s="297" t="s">
        <v>210</v>
      </c>
      <c r="P12" s="297"/>
    </row>
    <row r="13" spans="2:16" ht="14.25">
      <c r="B13" s="74"/>
      <c r="E13" s="74"/>
      <c r="H13" s="74"/>
      <c r="K13" s="297" t="s">
        <v>256</v>
      </c>
      <c r="L13" s="297"/>
      <c r="M13" s="80">
        <v>800</v>
      </c>
      <c r="N13" s="73">
        <v>3000</v>
      </c>
      <c r="O13" s="297" t="s">
        <v>309</v>
      </c>
      <c r="P13" s="297"/>
    </row>
    <row r="14" spans="2:16" ht="14.25">
      <c r="B14" s="74"/>
      <c r="E14" s="74"/>
      <c r="H14" s="74"/>
      <c r="K14" s="297" t="s">
        <v>307</v>
      </c>
      <c r="L14" s="297"/>
      <c r="M14" s="80">
        <v>8000</v>
      </c>
      <c r="N14" s="73">
        <v>80000</v>
      </c>
      <c r="O14" s="297" t="s">
        <v>313</v>
      </c>
      <c r="P14" s="297"/>
    </row>
    <row r="15" spans="11:14" ht="14.25">
      <c r="K15" s="297" t="s">
        <v>311</v>
      </c>
      <c r="L15" s="297"/>
      <c r="M15" s="80">
        <v>20000</v>
      </c>
      <c r="N15" s="73"/>
    </row>
    <row r="16" spans="2:16" ht="15" thickBot="1">
      <c r="B16" s="292" t="s">
        <v>309</v>
      </c>
      <c r="C16" s="292"/>
      <c r="E16" s="292" t="s">
        <v>311</v>
      </c>
      <c r="F16" s="292"/>
      <c r="H16" s="292" t="s">
        <v>313</v>
      </c>
      <c r="I16" s="292"/>
      <c r="K16" s="85" t="s">
        <v>314</v>
      </c>
      <c r="L16" s="82"/>
      <c r="M16" s="83">
        <f>SUM(M11:M15)</f>
        <v>120800</v>
      </c>
      <c r="N16" s="84">
        <f>SUM(N11:N14)</f>
        <v>200000</v>
      </c>
      <c r="O16" s="85" t="s">
        <v>315</v>
      </c>
      <c r="P16" s="82"/>
    </row>
    <row r="17" spans="2:15" ht="15" thickTop="1">
      <c r="B17" s="79"/>
      <c r="C17">
        <v>3000</v>
      </c>
      <c r="E17" s="79">
        <v>20000</v>
      </c>
      <c r="H17" s="79"/>
      <c r="I17">
        <v>80000</v>
      </c>
      <c r="K17" s="296" t="s">
        <v>317</v>
      </c>
      <c r="L17" s="296"/>
      <c r="M17" s="86">
        <v>79200</v>
      </c>
      <c r="O17" t="s">
        <v>317</v>
      </c>
    </row>
    <row r="18" spans="2:14" ht="14.25">
      <c r="B18" s="72"/>
      <c r="C18" s="71"/>
      <c r="E18" s="72"/>
      <c r="F18" s="71"/>
      <c r="H18" s="72"/>
      <c r="I18" s="71"/>
      <c r="M18" s="80"/>
      <c r="N18" s="73"/>
    </row>
    <row r="19" spans="2:16" ht="15" thickBot="1">
      <c r="B19" s="74" t="s">
        <v>310</v>
      </c>
      <c r="E19" s="74"/>
      <c r="F19" t="s">
        <v>312</v>
      </c>
      <c r="H19" s="74" t="s">
        <v>301</v>
      </c>
      <c r="K19" s="85" t="s">
        <v>316</v>
      </c>
      <c r="L19" s="82"/>
      <c r="M19" s="83">
        <f>SUM(M16:M17)</f>
        <v>200000</v>
      </c>
      <c r="N19" s="84">
        <v>200000</v>
      </c>
      <c r="O19" s="85" t="s">
        <v>316</v>
      </c>
      <c r="P19" s="82"/>
    </row>
    <row r="20" spans="2:14" ht="15" thickTop="1">
      <c r="B20" s="74"/>
      <c r="E20" s="74"/>
      <c r="H20" s="74"/>
      <c r="M20" s="80"/>
      <c r="N20" s="73"/>
    </row>
    <row r="21" spans="2:13" ht="14.25">
      <c r="B21" s="74"/>
      <c r="E21" s="74"/>
      <c r="H21" s="74"/>
      <c r="M21" s="80"/>
    </row>
    <row r="23" spans="3:8" ht="14.25">
      <c r="C23" s="68"/>
      <c r="D23" s="68"/>
      <c r="E23" s="68"/>
      <c r="F23" s="68"/>
      <c r="G23" s="87" t="s">
        <v>2</v>
      </c>
      <c r="H23" s="88" t="s">
        <v>3</v>
      </c>
    </row>
    <row r="24" spans="3:8" ht="14.25">
      <c r="C24" s="70">
        <v>44926</v>
      </c>
      <c r="D24" s="68" t="s">
        <v>318</v>
      </c>
      <c r="E24" s="68"/>
      <c r="F24" s="68"/>
      <c r="G24" s="69">
        <v>120800</v>
      </c>
      <c r="H24" s="68"/>
    </row>
    <row r="25" spans="3:8" ht="14.25">
      <c r="C25" s="68"/>
      <c r="D25" s="68" t="s">
        <v>88</v>
      </c>
      <c r="E25" s="68"/>
      <c r="F25" s="68"/>
      <c r="G25" s="68"/>
      <c r="H25" s="69">
        <v>80000</v>
      </c>
    </row>
    <row r="26" spans="3:8" ht="14.25">
      <c r="C26" s="68"/>
      <c r="D26" s="68" t="s">
        <v>302</v>
      </c>
      <c r="E26" s="68"/>
      <c r="F26" s="68"/>
      <c r="G26" s="68"/>
      <c r="H26" s="69">
        <v>12000</v>
      </c>
    </row>
    <row r="27" spans="3:8" ht="14.25">
      <c r="C27" s="68"/>
      <c r="D27" s="68" t="s">
        <v>256</v>
      </c>
      <c r="E27" s="68"/>
      <c r="F27" s="68"/>
      <c r="G27" s="68"/>
      <c r="H27" s="69">
        <v>800</v>
      </c>
    </row>
    <row r="28" spans="3:8" ht="14.25">
      <c r="C28" s="68"/>
      <c r="D28" s="68" t="s">
        <v>307</v>
      </c>
      <c r="E28" s="68"/>
      <c r="F28" s="68"/>
      <c r="G28" s="68"/>
      <c r="H28" s="69">
        <v>8000</v>
      </c>
    </row>
    <row r="29" spans="3:8" ht="14.25">
      <c r="C29" s="68"/>
      <c r="D29" s="68" t="s">
        <v>319</v>
      </c>
      <c r="E29" s="68"/>
      <c r="F29" s="68"/>
      <c r="G29" s="68"/>
      <c r="H29" s="69">
        <v>20000</v>
      </c>
    </row>
    <row r="30" spans="3:8" ht="14.25">
      <c r="C30" s="68"/>
      <c r="D30" s="68"/>
      <c r="E30" s="68"/>
      <c r="F30" s="68"/>
      <c r="G30" s="68"/>
      <c r="H30" s="68"/>
    </row>
    <row r="31" spans="3:8" ht="14.25">
      <c r="C31" s="68"/>
      <c r="D31" s="68" t="s">
        <v>28</v>
      </c>
      <c r="E31" s="68"/>
      <c r="F31" s="68"/>
      <c r="G31" s="69">
        <v>7000</v>
      </c>
      <c r="H31" s="68"/>
    </row>
    <row r="32" spans="3:8" ht="14.25">
      <c r="C32" s="68"/>
      <c r="D32" s="68" t="s">
        <v>210</v>
      </c>
      <c r="E32" s="68"/>
      <c r="F32" s="68"/>
      <c r="G32" s="69">
        <v>110000</v>
      </c>
      <c r="H32" s="68"/>
    </row>
    <row r="33" spans="3:8" ht="14.25">
      <c r="C33" s="68"/>
      <c r="D33" s="68" t="s">
        <v>309</v>
      </c>
      <c r="E33" s="68"/>
      <c r="F33" s="68"/>
      <c r="G33" s="69">
        <v>3000</v>
      </c>
      <c r="H33" s="68"/>
    </row>
    <row r="34" spans="3:8" ht="14.25">
      <c r="C34" s="68"/>
      <c r="D34" s="68" t="s">
        <v>313</v>
      </c>
      <c r="E34" s="68"/>
      <c r="F34" s="68"/>
      <c r="G34" s="69">
        <v>80000</v>
      </c>
      <c r="H34" s="68"/>
    </row>
    <row r="35" spans="3:8" ht="14.25">
      <c r="C35" s="68"/>
      <c r="D35" s="68" t="s">
        <v>318</v>
      </c>
      <c r="E35" s="68"/>
      <c r="F35" s="68"/>
      <c r="G35" s="68"/>
      <c r="H35" s="69">
        <v>200000</v>
      </c>
    </row>
    <row r="36" spans="3:8" ht="14.25">
      <c r="C36" s="68"/>
      <c r="D36" s="68"/>
      <c r="E36" s="68"/>
      <c r="F36" s="68"/>
      <c r="G36" s="68"/>
      <c r="H36" s="68"/>
    </row>
    <row r="37" spans="3:8" ht="14.25">
      <c r="C37" s="68"/>
      <c r="D37" s="68" t="s">
        <v>318</v>
      </c>
      <c r="E37" s="68"/>
      <c r="F37" s="68"/>
      <c r="G37" s="90">
        <v>79200</v>
      </c>
      <c r="H37" s="68"/>
    </row>
    <row r="38" spans="3:8" ht="14.25">
      <c r="C38" s="68"/>
      <c r="D38" s="68" t="s">
        <v>320</v>
      </c>
      <c r="E38" s="68"/>
      <c r="F38" s="68"/>
      <c r="G38" s="68"/>
      <c r="H38" s="69">
        <v>79200</v>
      </c>
    </row>
  </sheetData>
  <sheetProtection/>
  <mergeCells count="20">
    <mergeCell ref="B2:C2"/>
    <mergeCell ref="E2:F2"/>
    <mergeCell ref="B9:C9"/>
    <mergeCell ref="E9:F9"/>
    <mergeCell ref="B16:C16"/>
    <mergeCell ref="E16:F16"/>
    <mergeCell ref="K17:L17"/>
    <mergeCell ref="H2:I2"/>
    <mergeCell ref="H9:I9"/>
    <mergeCell ref="H16:I16"/>
    <mergeCell ref="K9:P9"/>
    <mergeCell ref="K11:L11"/>
    <mergeCell ref="K12:L12"/>
    <mergeCell ref="O11:P11"/>
    <mergeCell ref="K13:L13"/>
    <mergeCell ref="O12:P12"/>
    <mergeCell ref="K14:L14"/>
    <mergeCell ref="O13:P13"/>
    <mergeCell ref="K15:L15"/>
    <mergeCell ref="O14:P1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P58"/>
  <sheetViews>
    <sheetView zoomScale="140" zoomScaleNormal="140" zoomScalePageLayoutView="0" workbookViewId="0" topLeftCell="A1">
      <selection activeCell="E58" sqref="E58"/>
    </sheetView>
  </sheetViews>
  <sheetFormatPr defaultColWidth="9.140625" defaultRowHeight="15"/>
  <cols>
    <col min="5" max="5" width="9.8515625" style="0" bestFit="1" customWidth="1"/>
    <col min="7" max="8" width="13.28125" style="0" bestFit="1" customWidth="1"/>
    <col min="13" max="13" width="14.28125" style="0" customWidth="1"/>
    <col min="14" max="14" width="14.8515625" style="0" customWidth="1"/>
  </cols>
  <sheetData>
    <row r="2" spans="2:9" ht="14.25">
      <c r="B2" s="292" t="s">
        <v>13</v>
      </c>
      <c r="C2" s="292"/>
      <c r="E2" s="292" t="s">
        <v>275</v>
      </c>
      <c r="F2" s="292"/>
      <c r="H2" s="292" t="s">
        <v>322</v>
      </c>
      <c r="I2" s="292"/>
    </row>
    <row r="3" spans="2:9" ht="14.25">
      <c r="B3" s="79"/>
      <c r="C3">
        <v>6000</v>
      </c>
      <c r="E3" s="79">
        <v>3000</v>
      </c>
      <c r="H3" s="79"/>
      <c r="I3">
        <v>10000</v>
      </c>
    </row>
    <row r="4" spans="1:9" ht="14.25">
      <c r="A4" s="94" t="s">
        <v>321</v>
      </c>
      <c r="B4" s="92">
        <v>6000</v>
      </c>
      <c r="C4" s="71"/>
      <c r="E4" s="72"/>
      <c r="F4" s="95">
        <v>3000</v>
      </c>
      <c r="G4" t="s">
        <v>321</v>
      </c>
      <c r="H4" s="92">
        <v>10000</v>
      </c>
      <c r="I4" s="71"/>
    </row>
    <row r="5" spans="2:8" ht="14.25">
      <c r="B5" s="74"/>
      <c r="E5" s="74"/>
      <c r="H5" s="74"/>
    </row>
    <row r="6" spans="2:8" ht="14.25">
      <c r="B6" s="74"/>
      <c r="E6" s="74"/>
      <c r="H6" s="74"/>
    </row>
    <row r="7" spans="2:8" ht="14.25">
      <c r="B7" s="74"/>
      <c r="E7" s="74"/>
      <c r="H7" s="74"/>
    </row>
    <row r="9" spans="2:16" ht="14.25">
      <c r="B9" s="292" t="s">
        <v>323</v>
      </c>
      <c r="C9" s="292"/>
      <c r="E9" s="292" t="s">
        <v>324</v>
      </c>
      <c r="F9" s="292"/>
      <c r="H9" s="292" t="s">
        <v>325</v>
      </c>
      <c r="I9" s="292"/>
      <c r="K9" s="292" t="s">
        <v>281</v>
      </c>
      <c r="L9" s="292"/>
      <c r="M9" s="292"/>
      <c r="N9" s="292"/>
      <c r="O9" s="292"/>
      <c r="P9" s="292"/>
    </row>
    <row r="10" spans="2:15" ht="14.25">
      <c r="B10" s="79">
        <v>90000</v>
      </c>
      <c r="E10" s="79">
        <v>20000</v>
      </c>
      <c r="H10" s="79"/>
      <c r="I10">
        <v>15000</v>
      </c>
      <c r="K10" s="292" t="s">
        <v>275</v>
      </c>
      <c r="L10" s="292"/>
      <c r="M10" s="76">
        <v>3000</v>
      </c>
      <c r="N10">
        <v>6000</v>
      </c>
      <c r="O10" t="s">
        <v>333</v>
      </c>
    </row>
    <row r="11" spans="2:16" ht="14.25">
      <c r="B11" s="72"/>
      <c r="C11" s="95">
        <v>90000</v>
      </c>
      <c r="E11" s="72"/>
      <c r="F11" s="95">
        <v>20000</v>
      </c>
      <c r="H11" s="92">
        <v>15000</v>
      </c>
      <c r="I11" s="71"/>
      <c r="K11" s="297" t="s">
        <v>139</v>
      </c>
      <c r="L11" s="297"/>
      <c r="M11" s="80">
        <v>12000</v>
      </c>
      <c r="N11" s="81">
        <v>15000</v>
      </c>
      <c r="O11" s="297" t="s">
        <v>264</v>
      </c>
      <c r="P11" s="297"/>
    </row>
    <row r="12" spans="2:16" ht="14.25">
      <c r="B12" s="74"/>
      <c r="E12" s="74"/>
      <c r="H12" s="74"/>
      <c r="K12" s="292" t="s">
        <v>329</v>
      </c>
      <c r="L12" s="292"/>
      <c r="M12" s="80">
        <v>5000</v>
      </c>
      <c r="N12" s="81">
        <v>70000</v>
      </c>
      <c r="O12" s="297" t="s">
        <v>328</v>
      </c>
      <c r="P12" s="297"/>
    </row>
    <row r="13" spans="2:16" ht="14.25">
      <c r="B13" s="74"/>
      <c r="E13" s="74"/>
      <c r="H13" s="74"/>
      <c r="K13" s="292" t="s">
        <v>330</v>
      </c>
      <c r="L13" s="292"/>
      <c r="M13" s="80">
        <v>6000</v>
      </c>
      <c r="N13" s="73">
        <v>10000</v>
      </c>
      <c r="O13" s="292" t="s">
        <v>322</v>
      </c>
      <c r="P13" s="292"/>
    </row>
    <row r="14" spans="2:16" ht="14.25">
      <c r="B14" s="74"/>
      <c r="E14" s="74"/>
      <c r="H14" s="74"/>
      <c r="K14" s="292" t="s">
        <v>332</v>
      </c>
      <c r="L14" s="292"/>
      <c r="M14" s="80">
        <v>90000</v>
      </c>
      <c r="N14" s="73">
        <v>9000</v>
      </c>
      <c r="O14" s="297" t="s">
        <v>326</v>
      </c>
      <c r="P14" s="297"/>
    </row>
    <row r="15" spans="11:15" ht="14.25">
      <c r="K15" s="292" t="s">
        <v>324</v>
      </c>
      <c r="L15" s="292"/>
      <c r="M15" s="80">
        <v>20000</v>
      </c>
      <c r="N15" s="81">
        <v>12000</v>
      </c>
      <c r="O15" t="s">
        <v>334</v>
      </c>
    </row>
    <row r="16" spans="2:15" ht="14.25">
      <c r="B16" s="292" t="s">
        <v>139</v>
      </c>
      <c r="C16" s="292"/>
      <c r="E16" s="292" t="s">
        <v>326</v>
      </c>
      <c r="F16" s="292"/>
      <c r="H16" s="75" t="s">
        <v>5</v>
      </c>
      <c r="I16" s="75"/>
      <c r="K16" s="91" t="s">
        <v>327</v>
      </c>
      <c r="M16" s="80">
        <v>8500</v>
      </c>
      <c r="N16" s="81">
        <v>7000</v>
      </c>
      <c r="O16" s="91" t="s">
        <v>5</v>
      </c>
    </row>
    <row r="17" spans="2:13" ht="14.25">
      <c r="B17" s="79">
        <v>12000</v>
      </c>
      <c r="E17" s="79"/>
      <c r="F17">
        <v>9000</v>
      </c>
      <c r="H17" s="79"/>
      <c r="I17">
        <v>7000</v>
      </c>
      <c r="K17" s="292" t="s">
        <v>331</v>
      </c>
      <c r="L17" s="292"/>
      <c r="M17" s="80">
        <v>4500</v>
      </c>
    </row>
    <row r="18" spans="2:14" ht="14.25">
      <c r="B18" s="72"/>
      <c r="C18" s="95">
        <v>12000</v>
      </c>
      <c r="E18" s="92">
        <v>9000</v>
      </c>
      <c r="F18" s="71"/>
      <c r="H18" s="92">
        <v>7000</v>
      </c>
      <c r="I18" s="71"/>
      <c r="M18" s="80"/>
      <c r="N18" s="81"/>
    </row>
    <row r="19" spans="2:15" ht="14.25">
      <c r="B19" s="74"/>
      <c r="E19" s="74"/>
      <c r="H19" s="74"/>
      <c r="K19" s="91"/>
      <c r="M19" s="80"/>
      <c r="N19" s="81"/>
      <c r="O19" s="91"/>
    </row>
    <row r="20" spans="2:14" ht="14.25">
      <c r="B20" s="74"/>
      <c r="E20" s="74"/>
      <c r="H20" s="74"/>
      <c r="M20" s="80">
        <f>SUM(M10:M19)</f>
        <v>149000</v>
      </c>
      <c r="N20" s="81">
        <f>SUM(N10:N19)</f>
        <v>129000</v>
      </c>
    </row>
    <row r="21" spans="2:15" ht="14.25">
      <c r="B21" s="74"/>
      <c r="E21" s="74"/>
      <c r="H21" s="74"/>
      <c r="M21" s="80"/>
      <c r="N21">
        <v>20000</v>
      </c>
      <c r="O21" t="s">
        <v>335</v>
      </c>
    </row>
    <row r="22" ht="14.25">
      <c r="M22" s="80"/>
    </row>
    <row r="23" spans="2:13" ht="14.25">
      <c r="B23" s="292" t="s">
        <v>327</v>
      </c>
      <c r="C23" s="292"/>
      <c r="E23" s="292" t="s">
        <v>328</v>
      </c>
      <c r="F23" s="292"/>
      <c r="H23" s="292" t="s">
        <v>329</v>
      </c>
      <c r="I23" s="292"/>
      <c r="M23" s="80"/>
    </row>
    <row r="24" spans="2:13" ht="14.25">
      <c r="B24" s="79">
        <v>8500</v>
      </c>
      <c r="E24" s="79"/>
      <c r="F24">
        <v>70000</v>
      </c>
      <c r="H24" s="79">
        <v>5000</v>
      </c>
      <c r="M24" s="80"/>
    </row>
    <row r="25" spans="2:13" ht="14.25">
      <c r="B25" s="72"/>
      <c r="C25" s="95">
        <v>8500</v>
      </c>
      <c r="E25" s="92">
        <v>70000</v>
      </c>
      <c r="F25" s="71"/>
      <c r="H25" s="72"/>
      <c r="I25" s="95">
        <v>5000</v>
      </c>
      <c r="M25" s="80"/>
    </row>
    <row r="26" spans="2:13" ht="14.25">
      <c r="B26" s="74"/>
      <c r="E26" s="74"/>
      <c r="H26" s="74"/>
      <c r="M26" s="80"/>
    </row>
    <row r="27" spans="2:13" ht="14.25">
      <c r="B27" s="74"/>
      <c r="E27" s="74"/>
      <c r="H27" s="74"/>
      <c r="M27" s="80"/>
    </row>
    <row r="28" spans="2:13" ht="14.25">
      <c r="B28" s="74"/>
      <c r="E28" s="74"/>
      <c r="H28" s="74"/>
      <c r="M28" s="80"/>
    </row>
    <row r="29" ht="14.25">
      <c r="M29" s="80"/>
    </row>
    <row r="30" spans="2:13" ht="14.25">
      <c r="B30" s="292" t="s">
        <v>330</v>
      </c>
      <c r="C30" s="292"/>
      <c r="E30" s="292" t="s">
        <v>249</v>
      </c>
      <c r="F30" s="292"/>
      <c r="H30" s="292" t="s">
        <v>331</v>
      </c>
      <c r="I30" s="292"/>
      <c r="M30" s="80"/>
    </row>
    <row r="31" spans="2:13" ht="14.25">
      <c r="B31" s="79">
        <v>6000</v>
      </c>
      <c r="E31" s="79"/>
      <c r="F31">
        <v>12000</v>
      </c>
      <c r="H31" s="79">
        <v>4500</v>
      </c>
      <c r="M31" s="80"/>
    </row>
    <row r="32" spans="2:13" ht="14.25">
      <c r="B32" s="72"/>
      <c r="C32" s="95">
        <v>6000</v>
      </c>
      <c r="E32" s="92">
        <v>12000</v>
      </c>
      <c r="F32" s="71"/>
      <c r="H32" s="72"/>
      <c r="I32" s="95">
        <v>4500</v>
      </c>
      <c r="M32" s="80"/>
    </row>
    <row r="33" spans="2:13" ht="14.25">
      <c r="B33" s="74"/>
      <c r="E33" s="74"/>
      <c r="H33" s="74"/>
      <c r="M33" s="80"/>
    </row>
    <row r="34" spans="2:13" ht="14.25">
      <c r="B34" s="74"/>
      <c r="E34" s="74"/>
      <c r="H34" s="74"/>
      <c r="M34" s="80"/>
    </row>
    <row r="35" spans="2:13" ht="14.25">
      <c r="B35" s="74"/>
      <c r="E35" s="74"/>
      <c r="H35" s="74"/>
      <c r="M35" s="80"/>
    </row>
    <row r="36" ht="14.25">
      <c r="M36" s="74"/>
    </row>
    <row r="37" spans="7:8" ht="14.25">
      <c r="G37" s="93" t="s">
        <v>2</v>
      </c>
      <c r="H37" s="88" t="s">
        <v>3</v>
      </c>
    </row>
    <row r="38" spans="3:8" ht="14.25">
      <c r="C38" s="70">
        <v>44926</v>
      </c>
      <c r="D38" s="68"/>
      <c r="E38" s="68" t="s">
        <v>336</v>
      </c>
      <c r="F38" s="68"/>
      <c r="G38" s="69">
        <v>149000</v>
      </c>
      <c r="H38" s="68"/>
    </row>
    <row r="39" spans="3:15" ht="14.25">
      <c r="C39" s="68"/>
      <c r="D39" s="68"/>
      <c r="E39" s="292" t="s">
        <v>275</v>
      </c>
      <c r="F39" s="292"/>
      <c r="G39" s="68"/>
      <c r="H39" s="76">
        <v>3000</v>
      </c>
      <c r="K39" s="292" t="s">
        <v>275</v>
      </c>
      <c r="L39" s="292"/>
      <c r="M39" s="76">
        <v>3000</v>
      </c>
      <c r="N39">
        <v>6000</v>
      </c>
      <c r="O39" t="s">
        <v>333</v>
      </c>
    </row>
    <row r="40" spans="3:16" ht="14.25">
      <c r="C40" s="68"/>
      <c r="D40" s="68"/>
      <c r="E40" s="297" t="s">
        <v>139</v>
      </c>
      <c r="F40" s="297"/>
      <c r="G40" s="68"/>
      <c r="H40" s="80">
        <v>12000</v>
      </c>
      <c r="K40" s="297" t="s">
        <v>139</v>
      </c>
      <c r="L40" s="297"/>
      <c r="M40" s="80">
        <v>12000</v>
      </c>
      <c r="N40" s="81">
        <v>15000</v>
      </c>
      <c r="O40" s="297" t="s">
        <v>264</v>
      </c>
      <c r="P40" s="297"/>
    </row>
    <row r="41" spans="3:16" ht="14.25">
      <c r="C41" s="68"/>
      <c r="D41" s="68"/>
      <c r="E41" s="292" t="s">
        <v>329</v>
      </c>
      <c r="F41" s="292"/>
      <c r="G41" s="68"/>
      <c r="H41" s="80">
        <v>5000</v>
      </c>
      <c r="K41" s="292" t="s">
        <v>329</v>
      </c>
      <c r="L41" s="292"/>
      <c r="M41" s="80">
        <v>5000</v>
      </c>
      <c r="N41" s="81">
        <v>70000</v>
      </c>
      <c r="O41" s="297" t="s">
        <v>328</v>
      </c>
      <c r="P41" s="297"/>
    </row>
    <row r="42" spans="3:16" ht="14.25">
      <c r="C42" s="68"/>
      <c r="D42" s="68"/>
      <c r="E42" s="292" t="s">
        <v>330</v>
      </c>
      <c r="F42" s="292"/>
      <c r="G42" s="68"/>
      <c r="H42" s="80">
        <v>6000</v>
      </c>
      <c r="K42" s="292" t="s">
        <v>330</v>
      </c>
      <c r="L42" s="292"/>
      <c r="M42" s="80">
        <v>6000</v>
      </c>
      <c r="N42" s="73">
        <v>10000</v>
      </c>
      <c r="O42" s="292" t="s">
        <v>322</v>
      </c>
      <c r="P42" s="292"/>
    </row>
    <row r="43" spans="3:16" ht="14.25">
      <c r="C43" s="68"/>
      <c r="D43" s="68"/>
      <c r="E43" s="292" t="s">
        <v>332</v>
      </c>
      <c r="F43" s="292"/>
      <c r="G43" s="68"/>
      <c r="H43" s="80">
        <v>90000</v>
      </c>
      <c r="K43" s="292" t="s">
        <v>332</v>
      </c>
      <c r="L43" s="292"/>
      <c r="M43" s="80">
        <v>90000</v>
      </c>
      <c r="N43" s="73">
        <v>9000</v>
      </c>
      <c r="O43" s="297" t="s">
        <v>326</v>
      </c>
      <c r="P43" s="297"/>
    </row>
    <row r="44" spans="3:15" ht="14.25">
      <c r="C44" s="68"/>
      <c r="D44" s="68"/>
      <c r="E44" s="292" t="s">
        <v>324</v>
      </c>
      <c r="F44" s="292"/>
      <c r="G44" s="68"/>
      <c r="H44" s="80">
        <v>20000</v>
      </c>
      <c r="K44" s="292" t="s">
        <v>324</v>
      </c>
      <c r="L44" s="292"/>
      <c r="M44" s="80">
        <v>20000</v>
      </c>
      <c r="N44" s="81">
        <v>12000</v>
      </c>
      <c r="O44" t="s">
        <v>334</v>
      </c>
    </row>
    <row r="45" spans="3:15" ht="14.25">
      <c r="C45" s="68"/>
      <c r="D45" s="68"/>
      <c r="E45" s="91" t="s">
        <v>327</v>
      </c>
      <c r="G45" s="69"/>
      <c r="H45" s="80">
        <v>8500</v>
      </c>
      <c r="K45" s="91" t="s">
        <v>327</v>
      </c>
      <c r="M45" s="80">
        <v>8500</v>
      </c>
      <c r="N45" s="81">
        <v>7000</v>
      </c>
      <c r="O45" s="91" t="s">
        <v>5</v>
      </c>
    </row>
    <row r="46" spans="3:13" ht="14.25">
      <c r="C46" s="68"/>
      <c r="D46" s="68"/>
      <c r="E46" s="292" t="s">
        <v>331</v>
      </c>
      <c r="F46" s="292"/>
      <c r="G46" s="69"/>
      <c r="H46" s="80">
        <v>4500</v>
      </c>
      <c r="K46" s="292" t="s">
        <v>331</v>
      </c>
      <c r="L46" s="292"/>
      <c r="M46" s="80">
        <v>4500</v>
      </c>
    </row>
    <row r="47" spans="3:14" ht="14.25">
      <c r="C47" s="68"/>
      <c r="D47" s="68"/>
      <c r="E47" s="68"/>
      <c r="F47" s="68"/>
      <c r="G47" s="69"/>
      <c r="H47" s="68"/>
      <c r="M47" s="80"/>
      <c r="N47" s="81"/>
    </row>
    <row r="48" spans="3:15" ht="14.25">
      <c r="C48" s="68"/>
      <c r="D48" s="68"/>
      <c r="E48" t="s">
        <v>333</v>
      </c>
      <c r="G48">
        <v>6000</v>
      </c>
      <c r="H48" s="68"/>
      <c r="K48" s="91"/>
      <c r="M48" s="80"/>
      <c r="N48" s="81"/>
      <c r="O48" s="91"/>
    </row>
    <row r="49" spans="3:14" ht="14.25">
      <c r="C49" s="68"/>
      <c r="D49" s="68"/>
      <c r="E49" s="297" t="s">
        <v>264</v>
      </c>
      <c r="F49" s="297"/>
      <c r="G49" s="81">
        <v>15000</v>
      </c>
      <c r="H49" s="69"/>
      <c r="M49" s="80">
        <f>SUM(M39:M48)</f>
        <v>149000</v>
      </c>
      <c r="N49" s="81">
        <f>SUM(N39:N48)</f>
        <v>129000</v>
      </c>
    </row>
    <row r="50" spans="3:15" ht="14.25">
      <c r="C50" s="68"/>
      <c r="D50" s="68"/>
      <c r="E50" s="297" t="s">
        <v>328</v>
      </c>
      <c r="F50" s="297"/>
      <c r="G50" s="81">
        <v>70000</v>
      </c>
      <c r="H50" s="68"/>
      <c r="N50">
        <v>20000</v>
      </c>
      <c r="O50" t="s">
        <v>335</v>
      </c>
    </row>
    <row r="51" spans="3:8" ht="14.25">
      <c r="C51" s="68"/>
      <c r="D51" s="68"/>
      <c r="E51" s="292" t="s">
        <v>322</v>
      </c>
      <c r="F51" s="292"/>
      <c r="G51" s="73">
        <v>10000</v>
      </c>
      <c r="H51" s="68"/>
    </row>
    <row r="52" spans="3:8" ht="14.25">
      <c r="C52" s="68"/>
      <c r="D52" s="68"/>
      <c r="E52" s="297" t="s">
        <v>326</v>
      </c>
      <c r="F52" s="297"/>
      <c r="G52" s="73">
        <v>9000</v>
      </c>
      <c r="H52" s="69"/>
    </row>
    <row r="53" spans="5:7" ht="14.25">
      <c r="E53" t="s">
        <v>334</v>
      </c>
      <c r="G53" s="81">
        <v>12000</v>
      </c>
    </row>
    <row r="54" spans="5:7" ht="14.25">
      <c r="E54" s="91" t="s">
        <v>5</v>
      </c>
      <c r="G54" s="81">
        <v>7000</v>
      </c>
    </row>
    <row r="55" spans="5:8" ht="14.25">
      <c r="E55" s="68" t="s">
        <v>336</v>
      </c>
      <c r="H55" s="81">
        <v>129000</v>
      </c>
    </row>
    <row r="57" spans="5:7" ht="14.25">
      <c r="E57" t="s">
        <v>335</v>
      </c>
      <c r="G57" s="89">
        <v>20000</v>
      </c>
    </row>
    <row r="58" spans="5:8" ht="14.25">
      <c r="E58" s="68" t="s">
        <v>336</v>
      </c>
      <c r="H58">
        <v>20000</v>
      </c>
    </row>
  </sheetData>
  <sheetProtection/>
  <mergeCells count="48">
    <mergeCell ref="K13:L13"/>
    <mergeCell ref="O13:P13"/>
    <mergeCell ref="K10:L10"/>
    <mergeCell ref="B2:C2"/>
    <mergeCell ref="E2:F2"/>
    <mergeCell ref="H2:I2"/>
    <mergeCell ref="B9:C9"/>
    <mergeCell ref="E9:F9"/>
    <mergeCell ref="H9:I9"/>
    <mergeCell ref="K9:P9"/>
    <mergeCell ref="K11:L11"/>
    <mergeCell ref="O11:P11"/>
    <mergeCell ref="K12:L12"/>
    <mergeCell ref="O12:P12"/>
    <mergeCell ref="K14:L14"/>
    <mergeCell ref="O14:P14"/>
    <mergeCell ref="K15:L15"/>
    <mergeCell ref="B16:C16"/>
    <mergeCell ref="E16:F16"/>
    <mergeCell ref="K17:L17"/>
    <mergeCell ref="B23:C23"/>
    <mergeCell ref="E23:F23"/>
    <mergeCell ref="H23:I23"/>
    <mergeCell ref="B30:C30"/>
    <mergeCell ref="E30:F30"/>
    <mergeCell ref="H30:I30"/>
    <mergeCell ref="K39:L39"/>
    <mergeCell ref="K40:L40"/>
    <mergeCell ref="K41:L41"/>
    <mergeCell ref="K42:L42"/>
    <mergeCell ref="K43:L43"/>
    <mergeCell ref="E39:F39"/>
    <mergeCell ref="E40:F40"/>
    <mergeCell ref="E41:F41"/>
    <mergeCell ref="E42:F42"/>
    <mergeCell ref="E43:F43"/>
    <mergeCell ref="E51:F51"/>
    <mergeCell ref="E52:F52"/>
    <mergeCell ref="O40:P40"/>
    <mergeCell ref="O41:P41"/>
    <mergeCell ref="O42:P42"/>
    <mergeCell ref="O43:P43"/>
    <mergeCell ref="E49:F49"/>
    <mergeCell ref="E50:F50"/>
    <mergeCell ref="K46:L46"/>
    <mergeCell ref="E44:F44"/>
    <mergeCell ref="E46:F46"/>
    <mergeCell ref="K44:L4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9"/>
  <sheetViews>
    <sheetView zoomScale="180" zoomScaleNormal="180" zoomScalePageLayoutView="0" workbookViewId="0" topLeftCell="A1">
      <selection activeCell="E19" sqref="E19:E29"/>
    </sheetView>
  </sheetViews>
  <sheetFormatPr defaultColWidth="9.140625" defaultRowHeight="15"/>
  <cols>
    <col min="2" max="2" width="27.140625" style="0" bestFit="1" customWidth="1"/>
    <col min="3" max="3" width="10.8515625" style="96" customWidth="1"/>
    <col min="4" max="4" width="10.57421875" style="96" customWidth="1"/>
    <col min="6" max="6" width="10.57421875" style="0" bestFit="1" customWidth="1"/>
  </cols>
  <sheetData>
    <row r="2" spans="3:4" ht="14.25">
      <c r="C2" s="96" t="s">
        <v>2</v>
      </c>
      <c r="D2" s="96" t="s">
        <v>3</v>
      </c>
    </row>
    <row r="3" spans="1:3" ht="14.25">
      <c r="A3" s="67">
        <v>44926</v>
      </c>
      <c r="B3" t="s">
        <v>337</v>
      </c>
      <c r="C3" s="96" t="s">
        <v>171</v>
      </c>
    </row>
    <row r="4" spans="2:5" ht="14.25">
      <c r="B4" t="s">
        <v>51</v>
      </c>
      <c r="D4" s="96" t="s">
        <v>171</v>
      </c>
      <c r="E4" s="79"/>
    </row>
    <row r="5" spans="2:5" ht="14.25">
      <c r="B5" t="s">
        <v>18</v>
      </c>
      <c r="D5" s="96" t="s">
        <v>171</v>
      </c>
      <c r="E5" s="74"/>
    </row>
    <row r="6" spans="2:5" ht="14.25">
      <c r="B6" t="s">
        <v>23</v>
      </c>
      <c r="D6" s="96" t="s">
        <v>171</v>
      </c>
      <c r="E6" s="74"/>
    </row>
    <row r="7" spans="2:5" ht="14.25">
      <c r="B7" t="s">
        <v>39</v>
      </c>
      <c r="D7" s="96" t="s">
        <v>171</v>
      </c>
      <c r="E7" s="74"/>
    </row>
    <row r="8" spans="2:6" ht="14.25">
      <c r="B8" t="s">
        <v>338</v>
      </c>
      <c r="D8" s="96" t="s">
        <v>171</v>
      </c>
      <c r="E8" s="74"/>
      <c r="F8" t="s">
        <v>341</v>
      </c>
    </row>
    <row r="9" spans="2:5" ht="14.25">
      <c r="B9" t="s">
        <v>278</v>
      </c>
      <c r="D9" s="96" t="s">
        <v>171</v>
      </c>
      <c r="E9" s="74"/>
    </row>
    <row r="10" spans="2:5" ht="14.25">
      <c r="B10" t="s">
        <v>339</v>
      </c>
      <c r="D10" s="96" t="s">
        <v>171</v>
      </c>
      <c r="E10" s="74"/>
    </row>
    <row r="11" spans="2:5" ht="14.25">
      <c r="B11" t="s">
        <v>22</v>
      </c>
      <c r="D11" s="96" t="s">
        <v>171</v>
      </c>
      <c r="E11" s="74"/>
    </row>
    <row r="12" spans="2:5" ht="14.25">
      <c r="B12" t="s">
        <v>31</v>
      </c>
      <c r="D12" s="96" t="s">
        <v>171</v>
      </c>
      <c r="E12" s="74"/>
    </row>
    <row r="13" spans="2:5" ht="14.25">
      <c r="B13" t="s">
        <v>168</v>
      </c>
      <c r="D13" s="96" t="s">
        <v>171</v>
      </c>
      <c r="E13" s="74"/>
    </row>
    <row r="14" spans="2:5" ht="14.25">
      <c r="B14" t="s">
        <v>67</v>
      </c>
      <c r="D14" s="96" t="s">
        <v>171</v>
      </c>
      <c r="E14" s="74"/>
    </row>
    <row r="15" spans="2:5" ht="14.25">
      <c r="B15" t="s">
        <v>340</v>
      </c>
      <c r="D15" s="96" t="s">
        <v>171</v>
      </c>
      <c r="E15" s="74"/>
    </row>
    <row r="16" spans="2:5" ht="14.25">
      <c r="B16" t="s">
        <v>340</v>
      </c>
      <c r="D16" s="96" t="s">
        <v>171</v>
      </c>
      <c r="E16" s="74"/>
    </row>
    <row r="17" spans="2:5" ht="14.25">
      <c r="B17" t="s">
        <v>347</v>
      </c>
      <c r="D17" s="96" t="s">
        <v>171</v>
      </c>
      <c r="E17" s="72"/>
    </row>
    <row r="19" spans="1:3" ht="14.25">
      <c r="A19" s="67">
        <v>44926</v>
      </c>
      <c r="B19" t="s">
        <v>116</v>
      </c>
      <c r="C19" s="96" t="s">
        <v>171</v>
      </c>
    </row>
    <row r="20" spans="2:3" ht="14.25">
      <c r="B20" t="s">
        <v>46</v>
      </c>
      <c r="C20" s="96" t="s">
        <v>171</v>
      </c>
    </row>
    <row r="21" spans="2:3" ht="14.25">
      <c r="B21" t="s">
        <v>342</v>
      </c>
      <c r="C21" s="96" t="s">
        <v>171</v>
      </c>
    </row>
    <row r="22" spans="2:3" ht="14.25">
      <c r="B22" t="s">
        <v>343</v>
      </c>
      <c r="C22" s="96" t="s">
        <v>171</v>
      </c>
    </row>
    <row r="23" spans="2:6" ht="14.25">
      <c r="B23" t="s">
        <v>344</v>
      </c>
      <c r="C23" s="96" t="s">
        <v>171</v>
      </c>
      <c r="F23" t="s">
        <v>349</v>
      </c>
    </row>
    <row r="24" spans="2:3" ht="14.25">
      <c r="B24" t="s">
        <v>70</v>
      </c>
      <c r="C24" s="96" t="s">
        <v>171</v>
      </c>
    </row>
    <row r="25" spans="2:3" ht="14.25">
      <c r="B25" t="s">
        <v>21</v>
      </c>
      <c r="C25" s="96" t="s">
        <v>171</v>
      </c>
    </row>
    <row r="26" spans="2:3" ht="14.25">
      <c r="B26" t="s">
        <v>345</v>
      </c>
      <c r="C26" s="96" t="s">
        <v>171</v>
      </c>
    </row>
    <row r="27" spans="2:3" ht="14.25">
      <c r="B27" t="s">
        <v>193</v>
      </c>
      <c r="C27" s="96" t="s">
        <v>171</v>
      </c>
    </row>
    <row r="28" spans="2:3" ht="14.25">
      <c r="B28" t="s">
        <v>346</v>
      </c>
      <c r="C28" s="96" t="s">
        <v>171</v>
      </c>
    </row>
    <row r="29" spans="2:4" ht="14.25">
      <c r="B29" t="s">
        <v>348</v>
      </c>
      <c r="D29" s="96" t="s">
        <v>171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Aula 3</dc:creator>
  <cp:keywords/>
  <dc:description/>
  <cp:lastModifiedBy>stefano sansone</cp:lastModifiedBy>
  <dcterms:created xsi:type="dcterms:W3CDTF">2022-10-13T18:06:43Z</dcterms:created>
  <dcterms:modified xsi:type="dcterms:W3CDTF">2023-01-02T07:03:47Z</dcterms:modified>
  <cp:category/>
  <cp:version/>
  <cp:contentType/>
  <cp:contentStatus/>
</cp:coreProperties>
</file>